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10" windowWidth="27495" windowHeight="13740" activeTab="5"/>
  </bookViews>
  <sheets>
    <sheet name="Rekapitulace stavby" sheetId="1" r:id="rId1"/>
    <sheet name="3130a - IO 01  Kanalizace" sheetId="2" r:id="rId2"/>
    <sheet name="3130b - IO 02  Čerpací st..." sheetId="3" r:id="rId3"/>
    <sheet name="3130c - IO 03  Přípojka NN" sheetId="4" r:id="rId4"/>
    <sheet name="3130d - Vedlejší náklady" sheetId="5" r:id="rId5"/>
    <sheet name="3130e - Ostatní náklady" sheetId="6" r:id="rId6"/>
  </sheets>
  <definedNames>
    <definedName name="_xlnm.Print_Titles" localSheetId="1">'3130a - IO 01  Kanalizace'!$123:$123</definedName>
    <definedName name="_xlnm.Print_Titles" localSheetId="2">'3130b - IO 02  Čerpací st...'!$120:$120</definedName>
    <definedName name="_xlnm.Print_Titles" localSheetId="3">'3130c - IO 03  Přípojka NN'!$121:$121</definedName>
    <definedName name="_xlnm.Print_Titles" localSheetId="4">'3130d - Vedlejší náklady'!$115:$115</definedName>
    <definedName name="_xlnm.Print_Titles" localSheetId="5">'3130e - Ostatní náklady'!$116:$116</definedName>
    <definedName name="_xlnm.Print_Titles" localSheetId="0">'Rekapitulace stavby'!$85:$85</definedName>
    <definedName name="_xlnm.Print_Area" localSheetId="1">'3130a - IO 01  Kanalizace'!$C$4:$Q$70,'3130a - IO 01  Kanalizace'!$C$76:$Q$107,'3130a - IO 01  Kanalizace'!$C$113:$Q$343</definedName>
    <definedName name="_xlnm.Print_Area" localSheetId="2">'3130b - IO 02  Čerpací st...'!$C$4:$Q$70,'3130b - IO 02  Čerpací st...'!$C$76:$Q$104,'3130b - IO 02  Čerpací st...'!$C$110:$Q$208</definedName>
    <definedName name="_xlnm.Print_Area" localSheetId="3">'3130c - IO 03  Přípojka NN'!$C$4:$Q$70,'3130c - IO 03  Přípojka NN'!$C$76:$Q$105,'3130c - IO 03  Přípojka NN'!$C$111:$Q$219</definedName>
    <definedName name="_xlnm.Print_Area" localSheetId="4">'3130d - Vedlejší náklady'!$C$4:$Q$70,'3130d - Vedlejší náklady'!$C$76:$Q$99,'3130d - Vedlejší náklady'!$C$105:$Q$130</definedName>
    <definedName name="_xlnm.Print_Area" localSheetId="5">'3130e - Ostatní náklady'!$C$4:$Q$70,'3130e - Ostatní náklady'!$C$76:$Q$100,'3130e - Ostatní náklady'!$C$106:$Q$124</definedName>
    <definedName name="_xlnm.Print_Area" localSheetId="0">'Rekapitulace stavby'!$C$4:$AP$70,'Rekapitulace stavby'!$C$76:$AP$100</definedName>
  </definedNames>
  <calcPr calcId="145621"/>
</workbook>
</file>

<file path=xl/calcChain.xml><?xml version="1.0" encoding="utf-8"?>
<calcChain xmlns="http://schemas.openxmlformats.org/spreadsheetml/2006/main">
  <c r="N124" i="6" l="1"/>
  <c r="AY92" i="1"/>
  <c r="AX92" i="1"/>
  <c r="BI123" i="6"/>
  <c r="BH123" i="6"/>
  <c r="BG123" i="6"/>
  <c r="BF123" i="6"/>
  <c r="AA123" i="6"/>
  <c r="Y123" i="6"/>
  <c r="W123" i="6"/>
  <c r="BK123" i="6"/>
  <c r="N123" i="6"/>
  <c r="BE123" i="6"/>
  <c r="BI122" i="6"/>
  <c r="H36" i="6" s="1"/>
  <c r="BH122" i="6"/>
  <c r="BG122" i="6"/>
  <c r="BF122" i="6"/>
  <c r="AA122" i="6"/>
  <c r="Y122" i="6"/>
  <c r="W122" i="6"/>
  <c r="BK122" i="6"/>
  <c r="N122" i="6"/>
  <c r="BE122" i="6" s="1"/>
  <c r="BI121" i="6"/>
  <c r="BH121" i="6"/>
  <c r="BG121" i="6"/>
  <c r="BF121" i="6"/>
  <c r="AA121" i="6"/>
  <c r="Y121" i="6"/>
  <c r="W121" i="6"/>
  <c r="BK121" i="6"/>
  <c r="N121" i="6"/>
  <c r="BE121" i="6"/>
  <c r="BI120" i="6"/>
  <c r="BH120" i="6"/>
  <c r="BG120" i="6"/>
  <c r="BF120" i="6"/>
  <c r="AA120" i="6"/>
  <c r="Y120" i="6"/>
  <c r="W120" i="6"/>
  <c r="BK120" i="6"/>
  <c r="BK119" i="6" s="1"/>
  <c r="N119" i="6" s="1"/>
  <c r="BK118" i="6"/>
  <c r="N120" i="6"/>
  <c r="BE120" i="6" s="1"/>
  <c r="N90" i="6"/>
  <c r="M114" i="6"/>
  <c r="F111" i="6"/>
  <c r="F109" i="6"/>
  <c r="BI98" i="6"/>
  <c r="BH98" i="6"/>
  <c r="BG98" i="6"/>
  <c r="BF98" i="6"/>
  <c r="BI97" i="6"/>
  <c r="BH97" i="6"/>
  <c r="BG97" i="6"/>
  <c r="BF97" i="6"/>
  <c r="BI96" i="6"/>
  <c r="BH96" i="6"/>
  <c r="BG96" i="6"/>
  <c r="BF96" i="6"/>
  <c r="BI95" i="6"/>
  <c r="BH95" i="6"/>
  <c r="BG95" i="6"/>
  <c r="BF95" i="6"/>
  <c r="BI94" i="6"/>
  <c r="BH94" i="6"/>
  <c r="BG94" i="6"/>
  <c r="BF94" i="6"/>
  <c r="BI93" i="6"/>
  <c r="BD92" i="1"/>
  <c r="BH93" i="6"/>
  <c r="BG93" i="6"/>
  <c r="BF93" i="6"/>
  <c r="M84" i="6"/>
  <c r="F81" i="6"/>
  <c r="F79" i="6"/>
  <c r="O18" i="6"/>
  <c r="E18" i="6"/>
  <c r="M113" i="6"/>
  <c r="M83" i="6"/>
  <c r="O17" i="6"/>
  <c r="O15" i="6"/>
  <c r="E15" i="6"/>
  <c r="F84" i="6" s="1"/>
  <c r="F114" i="6"/>
  <c r="O14" i="6"/>
  <c r="O12" i="6"/>
  <c r="E12" i="6"/>
  <c r="O11" i="6"/>
  <c r="F6" i="6"/>
  <c r="N130" i="5"/>
  <c r="AY91" i="1"/>
  <c r="AX91" i="1"/>
  <c r="BI129" i="5"/>
  <c r="BH129" i="5"/>
  <c r="BG129" i="5"/>
  <c r="BF129" i="5"/>
  <c r="AA129" i="5"/>
  <c r="Y129" i="5"/>
  <c r="W129" i="5"/>
  <c r="BK129" i="5"/>
  <c r="N129" i="5"/>
  <c r="BE129" i="5"/>
  <c r="BI128" i="5"/>
  <c r="BH128" i="5"/>
  <c r="BG128" i="5"/>
  <c r="BF128" i="5"/>
  <c r="AA128" i="5"/>
  <c r="Y128" i="5"/>
  <c r="W128" i="5"/>
  <c r="BK128" i="5"/>
  <c r="N128" i="5"/>
  <c r="BE128" i="5"/>
  <c r="BI127" i="5"/>
  <c r="BH127" i="5"/>
  <c r="BG127" i="5"/>
  <c r="BF127" i="5"/>
  <c r="AA127" i="5"/>
  <c r="Y127" i="5"/>
  <c r="W127" i="5"/>
  <c r="BK127" i="5"/>
  <c r="N127" i="5"/>
  <c r="BE127" i="5"/>
  <c r="BI126" i="5"/>
  <c r="BH126" i="5"/>
  <c r="BG126" i="5"/>
  <c r="BF126" i="5"/>
  <c r="AA126" i="5"/>
  <c r="Y126" i="5"/>
  <c r="W126" i="5"/>
  <c r="BK126" i="5"/>
  <c r="N126" i="5"/>
  <c r="BE126" i="5"/>
  <c r="BI125" i="5"/>
  <c r="BH125" i="5"/>
  <c r="BG125" i="5"/>
  <c r="BF125" i="5"/>
  <c r="AA125" i="5"/>
  <c r="Y125" i="5"/>
  <c r="W125" i="5"/>
  <c r="BK125" i="5"/>
  <c r="N125" i="5"/>
  <c r="BE125" i="5"/>
  <c r="BI124" i="5"/>
  <c r="BH124" i="5"/>
  <c r="BG124" i="5"/>
  <c r="BF124" i="5"/>
  <c r="AA124" i="5"/>
  <c r="Y124" i="5"/>
  <c r="W124" i="5"/>
  <c r="BK124" i="5"/>
  <c r="N124" i="5"/>
  <c r="BE124" i="5"/>
  <c r="BI123" i="5"/>
  <c r="BH123" i="5"/>
  <c r="BG123" i="5"/>
  <c r="BF123" i="5"/>
  <c r="AA123" i="5"/>
  <c r="Y123" i="5"/>
  <c r="W123" i="5"/>
  <c r="BK123" i="5"/>
  <c r="N123" i="5"/>
  <c r="BE123" i="5"/>
  <c r="BI122" i="5"/>
  <c r="BH122" i="5"/>
  <c r="BG122" i="5"/>
  <c r="BF122" i="5"/>
  <c r="AA122" i="5"/>
  <c r="Y122" i="5"/>
  <c r="W122" i="5"/>
  <c r="BK122" i="5"/>
  <c r="N122" i="5"/>
  <c r="BE122" i="5"/>
  <c r="BI121" i="5"/>
  <c r="BH121" i="5"/>
  <c r="BG121" i="5"/>
  <c r="BF121" i="5"/>
  <c r="AA121" i="5"/>
  <c r="Y121" i="5"/>
  <c r="W121" i="5"/>
  <c r="BK121" i="5"/>
  <c r="N121" i="5"/>
  <c r="BE121" i="5"/>
  <c r="BI120" i="5"/>
  <c r="BH120" i="5"/>
  <c r="BG120" i="5"/>
  <c r="BF120" i="5"/>
  <c r="AA120" i="5"/>
  <c r="Y120" i="5"/>
  <c r="Y117" i="5" s="1"/>
  <c r="Y116" i="5" s="1"/>
  <c r="W120" i="5"/>
  <c r="BK120" i="5"/>
  <c r="N120" i="5"/>
  <c r="BE120" i="5"/>
  <c r="BI119" i="5"/>
  <c r="BH119" i="5"/>
  <c r="BG119" i="5"/>
  <c r="BF119" i="5"/>
  <c r="AA119" i="5"/>
  <c r="Y119" i="5"/>
  <c r="W119" i="5"/>
  <c r="W117" i="5" s="1"/>
  <c r="BK119" i="5"/>
  <c r="N119" i="5"/>
  <c r="BE119" i="5"/>
  <c r="BI118" i="5"/>
  <c r="BH118" i="5"/>
  <c r="BG118" i="5"/>
  <c r="BF118" i="5"/>
  <c r="AA118" i="5"/>
  <c r="AA117" i="5"/>
  <c r="AA116" i="5" s="1"/>
  <c r="Y118" i="5"/>
  <c r="W118" i="5"/>
  <c r="W116" i="5"/>
  <c r="AU91" i="1"/>
  <c r="BK118" i="5"/>
  <c r="N118" i="5"/>
  <c r="BE118" i="5" s="1"/>
  <c r="M113" i="5"/>
  <c r="F110" i="5"/>
  <c r="F108" i="5"/>
  <c r="BI97" i="5"/>
  <c r="BH97" i="5"/>
  <c r="BG97" i="5"/>
  <c r="BF97" i="5"/>
  <c r="BI96" i="5"/>
  <c r="BH96" i="5"/>
  <c r="BG96" i="5"/>
  <c r="BF96" i="5"/>
  <c r="BI95" i="5"/>
  <c r="BH95" i="5"/>
  <c r="BG95" i="5"/>
  <c r="BF95" i="5"/>
  <c r="BI94" i="5"/>
  <c r="BH94" i="5"/>
  <c r="H35" i="5" s="1"/>
  <c r="BC91" i="1" s="1"/>
  <c r="BG94" i="5"/>
  <c r="BF94" i="5"/>
  <c r="BI93" i="5"/>
  <c r="BH93" i="5"/>
  <c r="BG93" i="5"/>
  <c r="H34" i="5" s="1"/>
  <c r="BF93" i="5"/>
  <c r="BI92" i="5"/>
  <c r="H36" i="5"/>
  <c r="BD91" i="1" s="1"/>
  <c r="BH92" i="5"/>
  <c r="BG92" i="5"/>
  <c r="BB91" i="1"/>
  <c r="BF92" i="5"/>
  <c r="M84" i="5"/>
  <c r="F81" i="5"/>
  <c r="F79" i="5"/>
  <c r="O18" i="5"/>
  <c r="E18" i="5"/>
  <c r="O17" i="5"/>
  <c r="O15" i="5"/>
  <c r="E15" i="5"/>
  <c r="O14" i="5"/>
  <c r="O12" i="5"/>
  <c r="E12" i="5"/>
  <c r="F112" i="5" s="1"/>
  <c r="F83" i="5"/>
  <c r="O11" i="5"/>
  <c r="M110" i="5"/>
  <c r="F6" i="5"/>
  <c r="N219" i="4"/>
  <c r="AY90" i="1"/>
  <c r="AX90" i="1"/>
  <c r="BI218" i="4"/>
  <c r="BH218" i="4"/>
  <c r="BG218" i="4"/>
  <c r="BF218" i="4"/>
  <c r="AA218" i="4"/>
  <c r="Y218" i="4"/>
  <c r="W218" i="4"/>
  <c r="BK218" i="4"/>
  <c r="N218" i="4"/>
  <c r="BE218" i="4"/>
  <c r="BI217" i="4"/>
  <c r="BH217" i="4"/>
  <c r="BG217" i="4"/>
  <c r="BF217" i="4"/>
  <c r="AA217" i="4"/>
  <c r="Y217" i="4"/>
  <c r="W217" i="4"/>
  <c r="BK217" i="4"/>
  <c r="N217" i="4"/>
  <c r="BE217" i="4" s="1"/>
  <c r="BI216" i="4"/>
  <c r="BH216" i="4"/>
  <c r="BG216" i="4"/>
  <c r="BF216" i="4"/>
  <c r="AA216" i="4"/>
  <c r="Y216" i="4"/>
  <c r="W216" i="4"/>
  <c r="BK216" i="4"/>
  <c r="N216" i="4"/>
  <c r="BE216" i="4"/>
  <c r="BI215" i="4"/>
  <c r="BH215" i="4"/>
  <c r="BG215" i="4"/>
  <c r="BF215" i="4"/>
  <c r="AA215" i="4"/>
  <c r="Y215" i="4"/>
  <c r="W215" i="4"/>
  <c r="BK215" i="4"/>
  <c r="N215" i="4"/>
  <c r="BE215" i="4" s="1"/>
  <c r="BI214" i="4"/>
  <c r="BH214" i="4"/>
  <c r="BG214" i="4"/>
  <c r="BF214" i="4"/>
  <c r="AA214" i="4"/>
  <c r="Y214" i="4"/>
  <c r="W214" i="4"/>
  <c r="BK214" i="4"/>
  <c r="N214" i="4"/>
  <c r="BE214" i="4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/>
  <c r="BI205" i="4"/>
  <c r="BH205" i="4"/>
  <c r="BG205" i="4"/>
  <c r="BF205" i="4"/>
  <c r="AA205" i="4"/>
  <c r="Y205" i="4"/>
  <c r="W205" i="4"/>
  <c r="BK205" i="4"/>
  <c r="N205" i="4"/>
  <c r="BE205" i="4" s="1"/>
  <c r="BI204" i="4"/>
  <c r="BH204" i="4"/>
  <c r="BG204" i="4"/>
  <c r="BF204" i="4"/>
  <c r="AA204" i="4"/>
  <c r="Y204" i="4"/>
  <c r="W204" i="4"/>
  <c r="BK204" i="4"/>
  <c r="N204" i="4"/>
  <c r="BE204" i="4"/>
  <c r="BI203" i="4"/>
  <c r="BH203" i="4"/>
  <c r="BG203" i="4"/>
  <c r="BF203" i="4"/>
  <c r="AA203" i="4"/>
  <c r="Y203" i="4"/>
  <c r="W203" i="4"/>
  <c r="BK203" i="4"/>
  <c r="N203" i="4"/>
  <c r="BE203" i="4" s="1"/>
  <c r="BI202" i="4"/>
  <c r="BH202" i="4"/>
  <c r="BG202" i="4"/>
  <c r="BF202" i="4"/>
  <c r="AA202" i="4"/>
  <c r="Y202" i="4"/>
  <c r="W202" i="4"/>
  <c r="BK202" i="4"/>
  <c r="N202" i="4"/>
  <c r="BE202" i="4"/>
  <c r="BI201" i="4"/>
  <c r="BH201" i="4"/>
  <c r="BG201" i="4"/>
  <c r="BF201" i="4"/>
  <c r="AA201" i="4"/>
  <c r="Y201" i="4"/>
  <c r="W201" i="4"/>
  <c r="BK201" i="4"/>
  <c r="N201" i="4"/>
  <c r="BE201" i="4" s="1"/>
  <c r="BI200" i="4"/>
  <c r="BH200" i="4"/>
  <c r="BG200" i="4"/>
  <c r="BF200" i="4"/>
  <c r="AA200" i="4"/>
  <c r="Y200" i="4"/>
  <c r="W200" i="4"/>
  <c r="BK200" i="4"/>
  <c r="N200" i="4"/>
  <c r="BE200" i="4"/>
  <c r="BI199" i="4"/>
  <c r="BH199" i="4"/>
  <c r="BG199" i="4"/>
  <c r="BF199" i="4"/>
  <c r="AA199" i="4"/>
  <c r="Y199" i="4"/>
  <c r="W199" i="4"/>
  <c r="BK199" i="4"/>
  <c r="N199" i="4"/>
  <c r="BE199" i="4" s="1"/>
  <c r="BI198" i="4"/>
  <c r="BH198" i="4"/>
  <c r="BG198" i="4"/>
  <c r="BF198" i="4"/>
  <c r="AA198" i="4"/>
  <c r="Y198" i="4"/>
  <c r="W198" i="4"/>
  <c r="BK198" i="4"/>
  <c r="N198" i="4"/>
  <c r="BE198" i="4" s="1"/>
  <c r="BI193" i="4"/>
  <c r="BH193" i="4"/>
  <c r="BG193" i="4"/>
  <c r="BF193" i="4"/>
  <c r="AA193" i="4"/>
  <c r="Y193" i="4"/>
  <c r="W193" i="4"/>
  <c r="BK193" i="4"/>
  <c r="N193" i="4"/>
  <c r="BE193" i="4" s="1"/>
  <c r="BI186" i="4"/>
  <c r="BH186" i="4"/>
  <c r="BG186" i="4"/>
  <c r="BF186" i="4"/>
  <c r="AA186" i="4"/>
  <c r="Y186" i="4"/>
  <c r="W186" i="4"/>
  <c r="W175" i="4" s="1"/>
  <c r="BK186" i="4"/>
  <c r="N186" i="4"/>
  <c r="BE186" i="4"/>
  <c r="BI182" i="4"/>
  <c r="BH182" i="4"/>
  <c r="BG182" i="4"/>
  <c r="BF182" i="4"/>
  <c r="AA182" i="4"/>
  <c r="Y182" i="4"/>
  <c r="W182" i="4"/>
  <c r="BK182" i="4"/>
  <c r="N182" i="4"/>
  <c r="BE182" i="4" s="1"/>
  <c r="BI180" i="4"/>
  <c r="BH180" i="4"/>
  <c r="BG180" i="4"/>
  <c r="BF180" i="4"/>
  <c r="AA180" i="4"/>
  <c r="Y180" i="4"/>
  <c r="W180" i="4"/>
  <c r="BK180" i="4"/>
  <c r="N180" i="4"/>
  <c r="BE180" i="4"/>
  <c r="BI176" i="4"/>
  <c r="BH176" i="4"/>
  <c r="BG176" i="4"/>
  <c r="BF176" i="4"/>
  <c r="AA176" i="4"/>
  <c r="Y176" i="4"/>
  <c r="W176" i="4"/>
  <c r="W174" i="4"/>
  <c r="BK176" i="4"/>
  <c r="N176" i="4"/>
  <c r="BE176" i="4"/>
  <c r="BI173" i="4"/>
  <c r="BH173" i="4"/>
  <c r="BG173" i="4"/>
  <c r="BF173" i="4"/>
  <c r="AA173" i="4"/>
  <c r="Y173" i="4"/>
  <c r="W173" i="4"/>
  <c r="BK173" i="4"/>
  <c r="N173" i="4"/>
  <c r="BE173" i="4"/>
  <c r="BI171" i="4"/>
  <c r="BH171" i="4"/>
  <c r="BG171" i="4"/>
  <c r="BF171" i="4"/>
  <c r="AA171" i="4"/>
  <c r="Y171" i="4"/>
  <c r="W171" i="4"/>
  <c r="BK171" i="4"/>
  <c r="N171" i="4"/>
  <c r="BE171" i="4" s="1"/>
  <c r="BI170" i="4"/>
  <c r="BH170" i="4"/>
  <c r="BG170" i="4"/>
  <c r="BF170" i="4"/>
  <c r="AA170" i="4"/>
  <c r="Y170" i="4"/>
  <c r="W170" i="4"/>
  <c r="BK170" i="4"/>
  <c r="N170" i="4"/>
  <c r="BE170" i="4"/>
  <c r="BI169" i="4"/>
  <c r="BH169" i="4"/>
  <c r="BG169" i="4"/>
  <c r="BF169" i="4"/>
  <c r="AA169" i="4"/>
  <c r="Y169" i="4"/>
  <c r="W169" i="4"/>
  <c r="BK169" i="4"/>
  <c r="N169" i="4"/>
  <c r="BE169" i="4" s="1"/>
  <c r="BI168" i="4"/>
  <c r="BH168" i="4"/>
  <c r="BG168" i="4"/>
  <c r="BF168" i="4"/>
  <c r="AA168" i="4"/>
  <c r="Y168" i="4"/>
  <c r="W168" i="4"/>
  <c r="BK168" i="4"/>
  <c r="N168" i="4"/>
  <c r="BE168" i="4"/>
  <c r="BI166" i="4"/>
  <c r="BH166" i="4"/>
  <c r="BG166" i="4"/>
  <c r="BF166" i="4"/>
  <c r="AA166" i="4"/>
  <c r="Y166" i="4"/>
  <c r="W166" i="4"/>
  <c r="BK166" i="4"/>
  <c r="N166" i="4"/>
  <c r="BE166" i="4" s="1"/>
  <c r="BI165" i="4"/>
  <c r="BH165" i="4"/>
  <c r="BG165" i="4"/>
  <c r="BF165" i="4"/>
  <c r="AA165" i="4"/>
  <c r="Y165" i="4"/>
  <c r="W165" i="4"/>
  <c r="BK165" i="4"/>
  <c r="N165" i="4"/>
  <c r="BE165" i="4"/>
  <c r="BI163" i="4"/>
  <c r="BH163" i="4"/>
  <c r="BG163" i="4"/>
  <c r="BF163" i="4"/>
  <c r="AA163" i="4"/>
  <c r="Y163" i="4"/>
  <c r="W163" i="4"/>
  <c r="BK163" i="4"/>
  <c r="N163" i="4"/>
  <c r="BE163" i="4" s="1"/>
  <c r="BI159" i="4"/>
  <c r="BH159" i="4"/>
  <c r="BG159" i="4"/>
  <c r="BF159" i="4"/>
  <c r="AA159" i="4"/>
  <c r="Y159" i="4"/>
  <c r="W159" i="4"/>
  <c r="BK159" i="4"/>
  <c r="N159" i="4"/>
  <c r="BE159" i="4"/>
  <c r="BI157" i="4"/>
  <c r="BH157" i="4"/>
  <c r="BG157" i="4"/>
  <c r="BF157" i="4"/>
  <c r="AA157" i="4"/>
  <c r="Y157" i="4"/>
  <c r="W157" i="4"/>
  <c r="BK157" i="4"/>
  <c r="N157" i="4"/>
  <c r="BE157" i="4" s="1"/>
  <c r="BI155" i="4"/>
  <c r="BH155" i="4"/>
  <c r="BG155" i="4"/>
  <c r="BF155" i="4"/>
  <c r="AA155" i="4"/>
  <c r="Y155" i="4"/>
  <c r="W155" i="4"/>
  <c r="BK155" i="4"/>
  <c r="N155" i="4"/>
  <c r="BE155" i="4"/>
  <c r="BI153" i="4"/>
  <c r="BH153" i="4"/>
  <c r="BG153" i="4"/>
  <c r="BF153" i="4"/>
  <c r="AA153" i="4"/>
  <c r="AA145" i="4" s="1"/>
  <c r="Y153" i="4"/>
  <c r="W153" i="4"/>
  <c r="BK153" i="4"/>
  <c r="N153" i="4"/>
  <c r="BE153" i="4" s="1"/>
  <c r="BI150" i="4"/>
  <c r="BH150" i="4"/>
  <c r="BG150" i="4"/>
  <c r="BF150" i="4"/>
  <c r="AA150" i="4"/>
  <c r="Y150" i="4"/>
  <c r="W150" i="4"/>
  <c r="BK150" i="4"/>
  <c r="N150" i="4"/>
  <c r="BE150" i="4"/>
  <c r="BI148" i="4"/>
  <c r="BH148" i="4"/>
  <c r="BG148" i="4"/>
  <c r="BF148" i="4"/>
  <c r="AA148" i="4"/>
  <c r="Y148" i="4"/>
  <c r="W148" i="4"/>
  <c r="BK148" i="4"/>
  <c r="N148" i="4"/>
  <c r="BE148" i="4" s="1"/>
  <c r="BI146" i="4"/>
  <c r="BH146" i="4"/>
  <c r="BG146" i="4"/>
  <c r="BF146" i="4"/>
  <c r="AA146" i="4"/>
  <c r="Y146" i="4"/>
  <c r="Y145" i="4" s="1"/>
  <c r="W146" i="4"/>
  <c r="W145" i="4"/>
  <c r="BK146" i="4"/>
  <c r="N146" i="4"/>
  <c r="BE146" i="4" s="1"/>
  <c r="BI144" i="4"/>
  <c r="BH144" i="4"/>
  <c r="BG144" i="4"/>
  <c r="BF144" i="4"/>
  <c r="AA144" i="4"/>
  <c r="Y144" i="4"/>
  <c r="W144" i="4"/>
  <c r="BK144" i="4"/>
  <c r="N144" i="4"/>
  <c r="BE144" i="4"/>
  <c r="BI143" i="4"/>
  <c r="BH143" i="4"/>
  <c r="BG143" i="4"/>
  <c r="BF143" i="4"/>
  <c r="AA143" i="4"/>
  <c r="Y143" i="4"/>
  <c r="W143" i="4"/>
  <c r="BK143" i="4"/>
  <c r="N143" i="4"/>
  <c r="BE143" i="4" s="1"/>
  <c r="BI142" i="4"/>
  <c r="BH142" i="4"/>
  <c r="BG142" i="4"/>
  <c r="BF142" i="4"/>
  <c r="AA142" i="4"/>
  <c r="Y142" i="4"/>
  <c r="W142" i="4"/>
  <c r="BK142" i="4"/>
  <c r="N142" i="4"/>
  <c r="BE142" i="4"/>
  <c r="BI141" i="4"/>
  <c r="BH141" i="4"/>
  <c r="BG141" i="4"/>
  <c r="BF141" i="4"/>
  <c r="AA141" i="4"/>
  <c r="Y141" i="4"/>
  <c r="W141" i="4"/>
  <c r="BK141" i="4"/>
  <c r="N141" i="4"/>
  <c r="BE141" i="4" s="1"/>
  <c r="BI140" i="4"/>
  <c r="BH140" i="4"/>
  <c r="BG140" i="4"/>
  <c r="BF140" i="4"/>
  <c r="AA140" i="4"/>
  <c r="Y140" i="4"/>
  <c r="W140" i="4"/>
  <c r="BK140" i="4"/>
  <c r="N140" i="4"/>
  <c r="BE140" i="4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AA138" i="4"/>
  <c r="Y138" i="4"/>
  <c r="W138" i="4"/>
  <c r="BK138" i="4"/>
  <c r="N138" i="4"/>
  <c r="BE138" i="4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Y133" i="4"/>
  <c r="W133" i="4"/>
  <c r="BK133" i="4"/>
  <c r="N133" i="4"/>
  <c r="BE133" i="4"/>
  <c r="BI132" i="4"/>
  <c r="BH132" i="4"/>
  <c r="BG132" i="4"/>
  <c r="BF132" i="4"/>
  <c r="AA132" i="4"/>
  <c r="Y132" i="4"/>
  <c r="W132" i="4"/>
  <c r="BK132" i="4"/>
  <c r="N132" i="4"/>
  <c r="BE132" i="4" s="1"/>
  <c r="BI131" i="4"/>
  <c r="BH131" i="4"/>
  <c r="BG131" i="4"/>
  <c r="BF131" i="4"/>
  <c r="AA131" i="4"/>
  <c r="Y131" i="4"/>
  <c r="W131" i="4"/>
  <c r="BK131" i="4"/>
  <c r="N131" i="4"/>
  <c r="BE131" i="4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Y128" i="4"/>
  <c r="W128" i="4"/>
  <c r="BK128" i="4"/>
  <c r="N128" i="4"/>
  <c r="BE128" i="4" s="1"/>
  <c r="BI127" i="4"/>
  <c r="BH127" i="4"/>
  <c r="BG127" i="4"/>
  <c r="BF127" i="4"/>
  <c r="AA127" i="4"/>
  <c r="Y127" i="4"/>
  <c r="W127" i="4"/>
  <c r="BK127" i="4"/>
  <c r="N127" i="4"/>
  <c r="BE127" i="4"/>
  <c r="BI126" i="4"/>
  <c r="BH126" i="4"/>
  <c r="BG126" i="4"/>
  <c r="BF126" i="4"/>
  <c r="AA126" i="4"/>
  <c r="Y126" i="4"/>
  <c r="W126" i="4"/>
  <c r="BK126" i="4"/>
  <c r="N126" i="4"/>
  <c r="BE126" i="4" s="1"/>
  <c r="BI125" i="4"/>
  <c r="BH125" i="4"/>
  <c r="BG125" i="4"/>
  <c r="BF125" i="4"/>
  <c r="AA125" i="4"/>
  <c r="Y125" i="4"/>
  <c r="Y124" i="4"/>
  <c r="Y123" i="4" s="1"/>
  <c r="W125" i="4"/>
  <c r="BK125" i="4"/>
  <c r="BK124" i="4"/>
  <c r="N125" i="4"/>
  <c r="BE125" i="4"/>
  <c r="M119" i="4"/>
  <c r="F116" i="4"/>
  <c r="F11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H33" i="4" s="1"/>
  <c r="BA90" i="1" s="1"/>
  <c r="BI99" i="4"/>
  <c r="BH99" i="4"/>
  <c r="BG99" i="4"/>
  <c r="BF99" i="4"/>
  <c r="BI98" i="4"/>
  <c r="BH98" i="4"/>
  <c r="BG98" i="4"/>
  <c r="BF98" i="4"/>
  <c r="M84" i="4"/>
  <c r="F81" i="4"/>
  <c r="F79" i="4"/>
  <c r="O18" i="4"/>
  <c r="E18" i="4"/>
  <c r="O17" i="4"/>
  <c r="O15" i="4"/>
  <c r="E15" i="4"/>
  <c r="F119" i="4" s="1"/>
  <c r="F84" i="4"/>
  <c r="O14" i="4"/>
  <c r="O12" i="4"/>
  <c r="E12" i="4"/>
  <c r="F118" i="4"/>
  <c r="F83" i="4"/>
  <c r="O11" i="4"/>
  <c r="M116" i="4"/>
  <c r="M81" i="4"/>
  <c r="F6" i="4"/>
  <c r="F113" i="4" s="1"/>
  <c r="F78" i="4"/>
  <c r="N208" i="3"/>
  <c r="AY89" i="1"/>
  <c r="AX89" i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Y205" i="3"/>
  <c r="W206" i="3"/>
  <c r="W205" i="3" s="1"/>
  <c r="BK206" i="3"/>
  <c r="BK205" i="3" s="1"/>
  <c r="N205" i="3" s="1"/>
  <c r="N206" i="3"/>
  <c r="BE206" i="3"/>
  <c r="N94" i="3"/>
  <c r="BI202" i="3"/>
  <c r="BH202" i="3"/>
  <c r="BG202" i="3"/>
  <c r="BF202" i="3"/>
  <c r="H33" i="3" s="1"/>
  <c r="BA89" i="1" s="1"/>
  <c r="AA202" i="3"/>
  <c r="Y202" i="3"/>
  <c r="W202" i="3"/>
  <c r="BK202" i="3"/>
  <c r="N202" i="3"/>
  <c r="BE202" i="3" s="1"/>
  <c r="BI198" i="3"/>
  <c r="BH198" i="3"/>
  <c r="BG198" i="3"/>
  <c r="BF198" i="3"/>
  <c r="AA198" i="3"/>
  <c r="Y198" i="3"/>
  <c r="W198" i="3"/>
  <c r="BK198" i="3"/>
  <c r="N198" i="3"/>
  <c r="BE198" i="3" s="1"/>
  <c r="BI196" i="3"/>
  <c r="BH196" i="3"/>
  <c r="BG196" i="3"/>
  <c r="BF196" i="3"/>
  <c r="AA196" i="3"/>
  <c r="Y196" i="3"/>
  <c r="W196" i="3"/>
  <c r="BK196" i="3"/>
  <c r="N196" i="3"/>
  <c r="BE196" i="3" s="1"/>
  <c r="BI192" i="3"/>
  <c r="BH192" i="3"/>
  <c r="BG192" i="3"/>
  <c r="BF192" i="3"/>
  <c r="AA192" i="3"/>
  <c r="Y192" i="3"/>
  <c r="W192" i="3"/>
  <c r="BK192" i="3"/>
  <c r="N192" i="3"/>
  <c r="BE192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3" i="3"/>
  <c r="BH163" i="3"/>
  <c r="BG163" i="3"/>
  <c r="BF163" i="3"/>
  <c r="AA163" i="3"/>
  <c r="Y163" i="3"/>
  <c r="W163" i="3"/>
  <c r="BK163" i="3"/>
  <c r="N163" i="3"/>
  <c r="BE163" i="3" s="1"/>
  <c r="BI162" i="3"/>
  <c r="BH162" i="3"/>
  <c r="BG162" i="3"/>
  <c r="BF162" i="3"/>
  <c r="AA162" i="3"/>
  <c r="Y162" i="3"/>
  <c r="W162" i="3"/>
  <c r="BK162" i="3"/>
  <c r="N162" i="3"/>
  <c r="BE162" i="3" s="1"/>
  <c r="BI158" i="3"/>
  <c r="BH158" i="3"/>
  <c r="BG158" i="3"/>
  <c r="BF158" i="3"/>
  <c r="AA158" i="3"/>
  <c r="AA157" i="3" s="1"/>
  <c r="Y158" i="3"/>
  <c r="Y157" i="3" s="1"/>
  <c r="W158" i="3"/>
  <c r="BK158" i="3"/>
  <c r="N158" i="3"/>
  <c r="BE158" i="3"/>
  <c r="BI155" i="3"/>
  <c r="BH155" i="3"/>
  <c r="BG155" i="3"/>
  <c r="BF155" i="3"/>
  <c r="AA155" i="3"/>
  <c r="Y155" i="3"/>
  <c r="W155" i="3"/>
  <c r="BK155" i="3"/>
  <c r="N155" i="3"/>
  <c r="BE155" i="3" s="1"/>
  <c r="BI153" i="3"/>
  <c r="BH153" i="3"/>
  <c r="BG153" i="3"/>
  <c r="BF153" i="3"/>
  <c r="AA153" i="3"/>
  <c r="Y153" i="3"/>
  <c r="W153" i="3"/>
  <c r="BK153" i="3"/>
  <c r="N153" i="3"/>
  <c r="BE153" i="3" s="1"/>
  <c r="BI149" i="3"/>
  <c r="BH149" i="3"/>
  <c r="BG149" i="3"/>
  <c r="BF149" i="3"/>
  <c r="AA149" i="3"/>
  <c r="Y149" i="3"/>
  <c r="W149" i="3"/>
  <c r="BK149" i="3"/>
  <c r="N149" i="3"/>
  <c r="BE149" i="3" s="1"/>
  <c r="BI144" i="3"/>
  <c r="BH144" i="3"/>
  <c r="BG144" i="3"/>
  <c r="BF144" i="3"/>
  <c r="AA144" i="3"/>
  <c r="Y144" i="3"/>
  <c r="Y143" i="3" s="1"/>
  <c r="W144" i="3"/>
  <c r="W143" i="3" s="1"/>
  <c r="BK144" i="3"/>
  <c r="BK143" i="3" s="1"/>
  <c r="N143" i="3"/>
  <c r="N92" i="3" s="1"/>
  <c r="N144" i="3"/>
  <c r="BE144" i="3"/>
  <c r="BI141" i="3"/>
  <c r="BH141" i="3"/>
  <c r="BG141" i="3"/>
  <c r="BF141" i="3"/>
  <c r="AA141" i="3"/>
  <c r="AA140" i="3" s="1"/>
  <c r="Y141" i="3"/>
  <c r="Y140" i="3" s="1"/>
  <c r="W141" i="3"/>
  <c r="W140" i="3" s="1"/>
  <c r="BK141" i="3"/>
  <c r="BK140" i="3" s="1"/>
  <c r="N140" i="3" s="1"/>
  <c r="N91" i="3" s="1"/>
  <c r="N141" i="3"/>
  <c r="BE141" i="3"/>
  <c r="BI138" i="3"/>
  <c r="BH138" i="3"/>
  <c r="BG138" i="3"/>
  <c r="BF138" i="3"/>
  <c r="AA138" i="3"/>
  <c r="Y138" i="3"/>
  <c r="W138" i="3"/>
  <c r="BK138" i="3"/>
  <c r="N138" i="3"/>
  <c r="BE138" i="3" s="1"/>
  <c r="BI136" i="3"/>
  <c r="BH136" i="3"/>
  <c r="BG136" i="3"/>
  <c r="BF136" i="3"/>
  <c r="AA136" i="3"/>
  <c r="Y136" i="3"/>
  <c r="W136" i="3"/>
  <c r="BK136" i="3"/>
  <c r="N136" i="3"/>
  <c r="BE136" i="3" s="1"/>
  <c r="BI134" i="3"/>
  <c r="BH134" i="3"/>
  <c r="BG134" i="3"/>
  <c r="BF134" i="3"/>
  <c r="AA134" i="3"/>
  <c r="Y134" i="3"/>
  <c r="W134" i="3"/>
  <c r="BK134" i="3"/>
  <c r="N134" i="3"/>
  <c r="BE134" i="3" s="1"/>
  <c r="BI133" i="3"/>
  <c r="BH133" i="3"/>
  <c r="BG133" i="3"/>
  <c r="BF133" i="3"/>
  <c r="AA133" i="3"/>
  <c r="Y133" i="3"/>
  <c r="W133" i="3"/>
  <c r="BK133" i="3"/>
  <c r="N133" i="3"/>
  <c r="BE133" i="3" s="1"/>
  <c r="BI132" i="3"/>
  <c r="BH132" i="3"/>
  <c r="BG132" i="3"/>
  <c r="BF132" i="3"/>
  <c r="AA132" i="3"/>
  <c r="Y132" i="3"/>
  <c r="W132" i="3"/>
  <c r="BK132" i="3"/>
  <c r="N132" i="3"/>
  <c r="BE132" i="3" s="1"/>
  <c r="BI130" i="3"/>
  <c r="BH130" i="3"/>
  <c r="BG130" i="3"/>
  <c r="BF130" i="3"/>
  <c r="AA130" i="3"/>
  <c r="Y130" i="3"/>
  <c r="W130" i="3"/>
  <c r="BK130" i="3"/>
  <c r="N130" i="3"/>
  <c r="BE130" i="3" s="1"/>
  <c r="BI128" i="3"/>
  <c r="BH128" i="3"/>
  <c r="BG128" i="3"/>
  <c r="BF128" i="3"/>
  <c r="AA128" i="3"/>
  <c r="Y128" i="3"/>
  <c r="W128" i="3"/>
  <c r="BK128" i="3"/>
  <c r="N128" i="3"/>
  <c r="BE128" i="3" s="1"/>
  <c r="BI126" i="3"/>
  <c r="BH126" i="3"/>
  <c r="BG126" i="3"/>
  <c r="BF126" i="3"/>
  <c r="AA126" i="3"/>
  <c r="Y126" i="3"/>
  <c r="W126" i="3"/>
  <c r="BK126" i="3"/>
  <c r="N126" i="3"/>
  <c r="BE126" i="3" s="1"/>
  <c r="BI124" i="3"/>
  <c r="BH124" i="3"/>
  <c r="BG124" i="3"/>
  <c r="BF124" i="3"/>
  <c r="AA124" i="3"/>
  <c r="AA123" i="3" s="1"/>
  <c r="Y124" i="3"/>
  <c r="Y123" i="3" s="1"/>
  <c r="Y122" i="3" s="1"/>
  <c r="Y121" i="3" s="1"/>
  <c r="W124" i="3"/>
  <c r="W123" i="3" s="1"/>
  <c r="BK124" i="3"/>
  <c r="BK123" i="3"/>
  <c r="N123" i="3" s="1"/>
  <c r="N90" i="3" s="1"/>
  <c r="N124" i="3"/>
  <c r="BE124" i="3"/>
  <c r="M118" i="3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H35" i="3"/>
  <c r="BC89" i="1" s="1"/>
  <c r="BG97" i="3"/>
  <c r="BF97" i="3"/>
  <c r="M33" i="3"/>
  <c r="AW89" i="1" s="1"/>
  <c r="M84" i="3"/>
  <c r="F81" i="3"/>
  <c r="F79" i="3"/>
  <c r="O18" i="3"/>
  <c r="E18" i="3"/>
  <c r="M117" i="3" s="1"/>
  <c r="O17" i="3"/>
  <c r="O15" i="3"/>
  <c r="E15" i="3"/>
  <c r="F118" i="3"/>
  <c r="F84" i="3"/>
  <c r="O14" i="3"/>
  <c r="O12" i="3"/>
  <c r="E12" i="3"/>
  <c r="F117" i="3" s="1"/>
  <c r="F83" i="3"/>
  <c r="O11" i="3"/>
  <c r="M115" i="3"/>
  <c r="F6" i="3"/>
  <c r="F112" i="3"/>
  <c r="F78" i="3"/>
  <c r="N343" i="2"/>
  <c r="AY88" i="1"/>
  <c r="AX88" i="1"/>
  <c r="BI342" i="2"/>
  <c r="BH342" i="2"/>
  <c r="BG342" i="2"/>
  <c r="BF342" i="2"/>
  <c r="AA342" i="2"/>
  <c r="Y342" i="2"/>
  <c r="W342" i="2"/>
  <c r="BK342" i="2"/>
  <c r="BK340" i="2" s="1"/>
  <c r="N340" i="2" s="1"/>
  <c r="N97" i="2" s="1"/>
  <c r="N342" i="2"/>
  <c r="BE342" i="2"/>
  <c r="BI341" i="2"/>
  <c r="BH341" i="2"/>
  <c r="BG341" i="2"/>
  <c r="BF341" i="2"/>
  <c r="AA341" i="2"/>
  <c r="AA340" i="2"/>
  <c r="Y341" i="2"/>
  <c r="Y340" i="2"/>
  <c r="W341" i="2"/>
  <c r="W340" i="2"/>
  <c r="BK341" i="2"/>
  <c r="N341" i="2"/>
  <c r="BE341" i="2" s="1"/>
  <c r="BI339" i="2"/>
  <c r="BH339" i="2"/>
  <c r="BG339" i="2"/>
  <c r="BF339" i="2"/>
  <c r="AA339" i="2"/>
  <c r="Y339" i="2"/>
  <c r="W339" i="2"/>
  <c r="BK339" i="2"/>
  <c r="N339" i="2"/>
  <c r="BE339" i="2"/>
  <c r="BI338" i="2"/>
  <c r="BH338" i="2"/>
  <c r="BG338" i="2"/>
  <c r="BF338" i="2"/>
  <c r="AA338" i="2"/>
  <c r="Y338" i="2"/>
  <c r="W338" i="2"/>
  <c r="BK338" i="2"/>
  <c r="N338" i="2"/>
  <c r="BE338" i="2"/>
  <c r="BI337" i="2"/>
  <c r="BH337" i="2"/>
  <c r="BG337" i="2"/>
  <c r="BF337" i="2"/>
  <c r="AA337" i="2"/>
  <c r="Y337" i="2"/>
  <c r="W337" i="2"/>
  <c r="BK337" i="2"/>
  <c r="N337" i="2"/>
  <c r="BE337" i="2"/>
  <c r="BI336" i="2"/>
  <c r="BH336" i="2"/>
  <c r="BG336" i="2"/>
  <c r="BF336" i="2"/>
  <c r="AA336" i="2"/>
  <c r="Y336" i="2"/>
  <c r="W336" i="2"/>
  <c r="BK336" i="2"/>
  <c r="N336" i="2"/>
  <c r="BE336" i="2"/>
  <c r="BI335" i="2"/>
  <c r="BH335" i="2"/>
  <c r="BG335" i="2"/>
  <c r="BF335" i="2"/>
  <c r="AA335" i="2"/>
  <c r="Y335" i="2"/>
  <c r="W335" i="2"/>
  <c r="BK335" i="2"/>
  <c r="N335" i="2"/>
  <c r="BE335" i="2"/>
  <c r="BI331" i="2"/>
  <c r="BH331" i="2"/>
  <c r="BG331" i="2"/>
  <c r="BF331" i="2"/>
  <c r="AA331" i="2"/>
  <c r="Y331" i="2"/>
  <c r="W331" i="2"/>
  <c r="BK331" i="2"/>
  <c r="N331" i="2"/>
  <c r="BE331" i="2"/>
  <c r="BI328" i="2"/>
  <c r="BH328" i="2"/>
  <c r="BG328" i="2"/>
  <c r="BF328" i="2"/>
  <c r="AA328" i="2"/>
  <c r="Y328" i="2"/>
  <c r="W328" i="2"/>
  <c r="BK328" i="2"/>
  <c r="N328" i="2"/>
  <c r="BE328" i="2"/>
  <c r="BI324" i="2"/>
  <c r="BH324" i="2"/>
  <c r="BG324" i="2"/>
  <c r="BF324" i="2"/>
  <c r="AA324" i="2"/>
  <c r="Y324" i="2"/>
  <c r="W324" i="2"/>
  <c r="BK324" i="2"/>
  <c r="N324" i="2"/>
  <c r="BE324" i="2"/>
  <c r="BI319" i="2"/>
  <c r="BH319" i="2"/>
  <c r="BG319" i="2"/>
  <c r="BF319" i="2"/>
  <c r="AA319" i="2"/>
  <c r="AA318" i="2"/>
  <c r="Y319" i="2"/>
  <c r="Y318" i="2"/>
  <c r="W319" i="2"/>
  <c r="W318" i="2"/>
  <c r="BK319" i="2"/>
  <c r="BK318" i="2"/>
  <c r="N318" i="2" s="1"/>
  <c r="N96" i="2" s="1"/>
  <c r="N319" i="2"/>
  <c r="BE319" i="2" s="1"/>
  <c r="BI317" i="2"/>
  <c r="BH317" i="2"/>
  <c r="BG317" i="2"/>
  <c r="BF317" i="2"/>
  <c r="AA317" i="2"/>
  <c r="Y317" i="2"/>
  <c r="Y307" i="2" s="1"/>
  <c r="W317" i="2"/>
  <c r="BK317" i="2"/>
  <c r="N317" i="2"/>
  <c r="BE317" i="2"/>
  <c r="BI312" i="2"/>
  <c r="BH312" i="2"/>
  <c r="BG312" i="2"/>
  <c r="BF312" i="2"/>
  <c r="AA312" i="2"/>
  <c r="Y312" i="2"/>
  <c r="W312" i="2"/>
  <c r="BK312" i="2"/>
  <c r="BK307" i="2" s="1"/>
  <c r="N307" i="2" s="1"/>
  <c r="N95" i="2" s="1"/>
  <c r="N312" i="2"/>
  <c r="BE312" i="2"/>
  <c r="BI308" i="2"/>
  <c r="BH308" i="2"/>
  <c r="BG308" i="2"/>
  <c r="BF308" i="2"/>
  <c r="AA308" i="2"/>
  <c r="AA307" i="2"/>
  <c r="Y308" i="2"/>
  <c r="W308" i="2"/>
  <c r="W307" i="2"/>
  <c r="BK308" i="2"/>
  <c r="N308" i="2"/>
  <c r="BE308" i="2" s="1"/>
  <c r="BI304" i="2"/>
  <c r="BH304" i="2"/>
  <c r="BG304" i="2"/>
  <c r="BF304" i="2"/>
  <c r="AA304" i="2"/>
  <c r="Y304" i="2"/>
  <c r="W304" i="2"/>
  <c r="BK304" i="2"/>
  <c r="N304" i="2"/>
  <c r="BE304" i="2"/>
  <c r="BI301" i="2"/>
  <c r="BH301" i="2"/>
  <c r="BG301" i="2"/>
  <c r="BF301" i="2"/>
  <c r="AA301" i="2"/>
  <c r="Y301" i="2"/>
  <c r="W301" i="2"/>
  <c r="BK301" i="2"/>
  <c r="N301" i="2"/>
  <c r="BE301" i="2"/>
  <c r="BI300" i="2"/>
  <c r="BH300" i="2"/>
  <c r="BG300" i="2"/>
  <c r="BF300" i="2"/>
  <c r="AA300" i="2"/>
  <c r="Y300" i="2"/>
  <c r="W300" i="2"/>
  <c r="BK300" i="2"/>
  <c r="N300" i="2"/>
  <c r="BE300" i="2"/>
  <c r="BI299" i="2"/>
  <c r="BH299" i="2"/>
  <c r="BG299" i="2"/>
  <c r="BF299" i="2"/>
  <c r="AA299" i="2"/>
  <c r="Y299" i="2"/>
  <c r="W299" i="2"/>
  <c r="BK299" i="2"/>
  <c r="N299" i="2"/>
  <c r="BE299" i="2"/>
  <c r="BI298" i="2"/>
  <c r="BH298" i="2"/>
  <c r="BG298" i="2"/>
  <c r="BF298" i="2"/>
  <c r="AA298" i="2"/>
  <c r="Y298" i="2"/>
  <c r="W298" i="2"/>
  <c r="BK298" i="2"/>
  <c r="N298" i="2"/>
  <c r="BE298" i="2"/>
  <c r="BI297" i="2"/>
  <c r="BH297" i="2"/>
  <c r="BG297" i="2"/>
  <c r="BF297" i="2"/>
  <c r="AA297" i="2"/>
  <c r="Y297" i="2"/>
  <c r="W297" i="2"/>
  <c r="BK297" i="2"/>
  <c r="N297" i="2"/>
  <c r="BE297" i="2"/>
  <c r="BI296" i="2"/>
  <c r="BH296" i="2"/>
  <c r="BG296" i="2"/>
  <c r="BF296" i="2"/>
  <c r="AA296" i="2"/>
  <c r="Y296" i="2"/>
  <c r="W296" i="2"/>
  <c r="BK296" i="2"/>
  <c r="N296" i="2"/>
  <c r="BE296" i="2"/>
  <c r="BI295" i="2"/>
  <c r="BH295" i="2"/>
  <c r="BG295" i="2"/>
  <c r="BF295" i="2"/>
  <c r="AA295" i="2"/>
  <c r="Y295" i="2"/>
  <c r="W295" i="2"/>
  <c r="BK295" i="2"/>
  <c r="N295" i="2"/>
  <c r="BE295" i="2"/>
  <c r="BI294" i="2"/>
  <c r="BH294" i="2"/>
  <c r="BG294" i="2"/>
  <c r="BF294" i="2"/>
  <c r="AA294" i="2"/>
  <c r="Y294" i="2"/>
  <c r="W294" i="2"/>
  <c r="BK294" i="2"/>
  <c r="N294" i="2"/>
  <c r="BE294" i="2"/>
  <c r="BI293" i="2"/>
  <c r="BH293" i="2"/>
  <c r="BG293" i="2"/>
  <c r="BF293" i="2"/>
  <c r="AA293" i="2"/>
  <c r="Y293" i="2"/>
  <c r="W293" i="2"/>
  <c r="BK293" i="2"/>
  <c r="N293" i="2"/>
  <c r="BE293" i="2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/>
  <c r="BI289" i="2"/>
  <c r="BH289" i="2"/>
  <c r="BG289" i="2"/>
  <c r="BF289" i="2"/>
  <c r="AA289" i="2"/>
  <c r="Y289" i="2"/>
  <c r="W289" i="2"/>
  <c r="BK289" i="2"/>
  <c r="N289" i="2"/>
  <c r="BE289" i="2"/>
  <c r="BI288" i="2"/>
  <c r="BH288" i="2"/>
  <c r="BG288" i="2"/>
  <c r="BF288" i="2"/>
  <c r="AA288" i="2"/>
  <c r="Y288" i="2"/>
  <c r="W288" i="2"/>
  <c r="BK288" i="2"/>
  <c r="N288" i="2"/>
  <c r="BE288" i="2"/>
  <c r="BI287" i="2"/>
  <c r="BH287" i="2"/>
  <c r="BG287" i="2"/>
  <c r="BF287" i="2"/>
  <c r="AA287" i="2"/>
  <c r="Y287" i="2"/>
  <c r="W287" i="2"/>
  <c r="BK287" i="2"/>
  <c r="N287" i="2"/>
  <c r="BE287" i="2"/>
  <c r="BI286" i="2"/>
  <c r="BH286" i="2"/>
  <c r="BG286" i="2"/>
  <c r="BF286" i="2"/>
  <c r="AA286" i="2"/>
  <c r="Y286" i="2"/>
  <c r="W286" i="2"/>
  <c r="BK286" i="2"/>
  <c r="N286" i="2"/>
  <c r="BE286" i="2"/>
  <c r="BI285" i="2"/>
  <c r="BH285" i="2"/>
  <c r="BG285" i="2"/>
  <c r="BF285" i="2"/>
  <c r="AA285" i="2"/>
  <c r="Y285" i="2"/>
  <c r="W285" i="2"/>
  <c r="BK285" i="2"/>
  <c r="N285" i="2"/>
  <c r="BE285" i="2"/>
  <c r="BI284" i="2"/>
  <c r="BH284" i="2"/>
  <c r="BG284" i="2"/>
  <c r="BF284" i="2"/>
  <c r="AA284" i="2"/>
  <c r="Y284" i="2"/>
  <c r="W284" i="2"/>
  <c r="BK284" i="2"/>
  <c r="N284" i="2"/>
  <c r="BE284" i="2"/>
  <c r="BI283" i="2"/>
  <c r="BH283" i="2"/>
  <c r="BG283" i="2"/>
  <c r="BF283" i="2"/>
  <c r="AA283" i="2"/>
  <c r="Y283" i="2"/>
  <c r="W283" i="2"/>
  <c r="BK283" i="2"/>
  <c r="N283" i="2"/>
  <c r="BE283" i="2"/>
  <c r="BI282" i="2"/>
  <c r="BH282" i="2"/>
  <c r="BG282" i="2"/>
  <c r="BF282" i="2"/>
  <c r="AA282" i="2"/>
  <c r="Y282" i="2"/>
  <c r="W282" i="2"/>
  <c r="BK282" i="2"/>
  <c r="N282" i="2"/>
  <c r="BE282" i="2"/>
  <c r="BI281" i="2"/>
  <c r="BH281" i="2"/>
  <c r="BG281" i="2"/>
  <c r="BF281" i="2"/>
  <c r="AA281" i="2"/>
  <c r="Y281" i="2"/>
  <c r="W281" i="2"/>
  <c r="BK281" i="2"/>
  <c r="N281" i="2"/>
  <c r="BE281" i="2"/>
  <c r="BI280" i="2"/>
  <c r="BH280" i="2"/>
  <c r="BG280" i="2"/>
  <c r="BF280" i="2"/>
  <c r="AA280" i="2"/>
  <c r="Y280" i="2"/>
  <c r="W280" i="2"/>
  <c r="BK280" i="2"/>
  <c r="N280" i="2"/>
  <c r="BE280" i="2"/>
  <c r="BI279" i="2"/>
  <c r="BH279" i="2"/>
  <c r="BG279" i="2"/>
  <c r="BF279" i="2"/>
  <c r="AA279" i="2"/>
  <c r="Y279" i="2"/>
  <c r="W279" i="2"/>
  <c r="BK279" i="2"/>
  <c r="N279" i="2"/>
  <c r="BE279" i="2"/>
  <c r="BI278" i="2"/>
  <c r="BH278" i="2"/>
  <c r="BG278" i="2"/>
  <c r="BF278" i="2"/>
  <c r="AA278" i="2"/>
  <c r="Y278" i="2"/>
  <c r="W278" i="2"/>
  <c r="BK278" i="2"/>
  <c r="N278" i="2"/>
  <c r="BE278" i="2"/>
  <c r="BI277" i="2"/>
  <c r="BH277" i="2"/>
  <c r="BG277" i="2"/>
  <c r="BF277" i="2"/>
  <c r="AA277" i="2"/>
  <c r="Y277" i="2"/>
  <c r="W277" i="2"/>
  <c r="BK277" i="2"/>
  <c r="N277" i="2"/>
  <c r="BE277" i="2"/>
  <c r="BI276" i="2"/>
  <c r="BH276" i="2"/>
  <c r="BG276" i="2"/>
  <c r="BF276" i="2"/>
  <c r="AA276" i="2"/>
  <c r="Y276" i="2"/>
  <c r="W276" i="2"/>
  <c r="BK276" i="2"/>
  <c r="N276" i="2"/>
  <c r="BE276" i="2"/>
  <c r="BI275" i="2"/>
  <c r="BH275" i="2"/>
  <c r="BG275" i="2"/>
  <c r="BF275" i="2"/>
  <c r="AA275" i="2"/>
  <c r="Y275" i="2"/>
  <c r="W275" i="2"/>
  <c r="BK275" i="2"/>
  <c r="N275" i="2"/>
  <c r="BE275" i="2"/>
  <c r="BI274" i="2"/>
  <c r="BH274" i="2"/>
  <c r="BG274" i="2"/>
  <c r="BF274" i="2"/>
  <c r="AA274" i="2"/>
  <c r="Y274" i="2"/>
  <c r="W274" i="2"/>
  <c r="BK274" i="2"/>
  <c r="N274" i="2"/>
  <c r="BE274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/>
  <c r="BI271" i="2"/>
  <c r="BH271" i="2"/>
  <c r="BG271" i="2"/>
  <c r="BF271" i="2"/>
  <c r="AA271" i="2"/>
  <c r="Y271" i="2"/>
  <c r="W271" i="2"/>
  <c r="BK271" i="2"/>
  <c r="N271" i="2"/>
  <c r="BE271" i="2"/>
  <c r="BI270" i="2"/>
  <c r="BH270" i="2"/>
  <c r="BG270" i="2"/>
  <c r="BF270" i="2"/>
  <c r="AA270" i="2"/>
  <c r="Y270" i="2"/>
  <c r="W270" i="2"/>
  <c r="BK270" i="2"/>
  <c r="N270" i="2"/>
  <c r="BE270" i="2"/>
  <c r="BI269" i="2"/>
  <c r="BH269" i="2"/>
  <c r="BG269" i="2"/>
  <c r="BF269" i="2"/>
  <c r="AA269" i="2"/>
  <c r="Y269" i="2"/>
  <c r="W269" i="2"/>
  <c r="BK269" i="2"/>
  <c r="N269" i="2"/>
  <c r="BE269" i="2"/>
  <c r="BI268" i="2"/>
  <c r="BH268" i="2"/>
  <c r="BG268" i="2"/>
  <c r="BF268" i="2"/>
  <c r="AA268" i="2"/>
  <c r="Y268" i="2"/>
  <c r="W268" i="2"/>
  <c r="BK268" i="2"/>
  <c r="N268" i="2"/>
  <c r="BE268" i="2"/>
  <c r="BI267" i="2"/>
  <c r="BH267" i="2"/>
  <c r="BG267" i="2"/>
  <c r="BF267" i="2"/>
  <c r="AA267" i="2"/>
  <c r="Y267" i="2"/>
  <c r="W267" i="2"/>
  <c r="BK267" i="2"/>
  <c r="N267" i="2"/>
  <c r="BE267" i="2"/>
  <c r="BI266" i="2"/>
  <c r="BH266" i="2"/>
  <c r="BG266" i="2"/>
  <c r="BF266" i="2"/>
  <c r="AA266" i="2"/>
  <c r="Y266" i="2"/>
  <c r="W266" i="2"/>
  <c r="BK266" i="2"/>
  <c r="N266" i="2"/>
  <c r="BE266" i="2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/>
  <c r="BI261" i="2"/>
  <c r="BH261" i="2"/>
  <c r="BG261" i="2"/>
  <c r="BF261" i="2"/>
  <c r="AA261" i="2"/>
  <c r="Y261" i="2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N260" i="2"/>
  <c r="BE260" i="2"/>
  <c r="BI259" i="2"/>
  <c r="BH259" i="2"/>
  <c r="BG259" i="2"/>
  <c r="BF259" i="2"/>
  <c r="AA259" i="2"/>
  <c r="Y259" i="2"/>
  <c r="W259" i="2"/>
  <c r="BK259" i="2"/>
  <c r="N259" i="2"/>
  <c r="BE259" i="2"/>
  <c r="BI258" i="2"/>
  <c r="BH258" i="2"/>
  <c r="BG258" i="2"/>
  <c r="BF258" i="2"/>
  <c r="AA258" i="2"/>
  <c r="Y258" i="2"/>
  <c r="W258" i="2"/>
  <c r="BK258" i="2"/>
  <c r="N258" i="2"/>
  <c r="BE258" i="2"/>
  <c r="BI257" i="2"/>
  <c r="BH257" i="2"/>
  <c r="BG257" i="2"/>
  <c r="BF257" i="2"/>
  <c r="AA257" i="2"/>
  <c r="Y257" i="2"/>
  <c r="Y254" i="2" s="1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BK254" i="2" s="1"/>
  <c r="N254" i="2" s="1"/>
  <c r="N94" i="2" s="1"/>
  <c r="N256" i="2"/>
  <c r="BE256" i="2"/>
  <c r="BI255" i="2"/>
  <c r="BH255" i="2"/>
  <c r="BG255" i="2"/>
  <c r="BF255" i="2"/>
  <c r="AA255" i="2"/>
  <c r="AA254" i="2"/>
  <c r="Y255" i="2"/>
  <c r="W255" i="2"/>
  <c r="W254" i="2"/>
  <c r="BK255" i="2"/>
  <c r="N255" i="2"/>
  <c r="BE255" i="2" s="1"/>
  <c r="BI250" i="2"/>
  <c r="BH250" i="2"/>
  <c r="BG250" i="2"/>
  <c r="BF250" i="2"/>
  <c r="AA250" i="2"/>
  <c r="Y250" i="2"/>
  <c r="W250" i="2"/>
  <c r="BK250" i="2"/>
  <c r="N250" i="2"/>
  <c r="BE250" i="2"/>
  <c r="BI246" i="2"/>
  <c r="BH246" i="2"/>
  <c r="BG246" i="2"/>
  <c r="BF246" i="2"/>
  <c r="AA246" i="2"/>
  <c r="Y246" i="2"/>
  <c r="W246" i="2"/>
  <c r="BK246" i="2"/>
  <c r="N246" i="2"/>
  <c r="BE246" i="2"/>
  <c r="BI242" i="2"/>
  <c r="BH242" i="2"/>
  <c r="BG242" i="2"/>
  <c r="BF242" i="2"/>
  <c r="AA242" i="2"/>
  <c r="Y242" i="2"/>
  <c r="W242" i="2"/>
  <c r="BK242" i="2"/>
  <c r="N242" i="2"/>
  <c r="BE242" i="2"/>
  <c r="BI238" i="2"/>
  <c r="BH238" i="2"/>
  <c r="BG238" i="2"/>
  <c r="BF238" i="2"/>
  <c r="AA238" i="2"/>
  <c r="Y238" i="2"/>
  <c r="W238" i="2"/>
  <c r="BK238" i="2"/>
  <c r="N238" i="2"/>
  <c r="BE238" i="2"/>
  <c r="BI233" i="2"/>
  <c r="BH233" i="2"/>
  <c r="BG233" i="2"/>
  <c r="BF233" i="2"/>
  <c r="AA233" i="2"/>
  <c r="AA232" i="2"/>
  <c r="Y233" i="2"/>
  <c r="Y232" i="2"/>
  <c r="W233" i="2"/>
  <c r="W232" i="2"/>
  <c r="BK233" i="2"/>
  <c r="BK232" i="2"/>
  <c r="N232" i="2" s="1"/>
  <c r="N93" i="2" s="1"/>
  <c r="N233" i="2"/>
  <c r="BE233" i="2" s="1"/>
  <c r="BI229" i="2"/>
  <c r="BH229" i="2"/>
  <c r="BG229" i="2"/>
  <c r="BF229" i="2"/>
  <c r="AA229" i="2"/>
  <c r="Y229" i="2"/>
  <c r="Y211" i="2" s="1"/>
  <c r="W229" i="2"/>
  <c r="BK229" i="2"/>
  <c r="N229" i="2"/>
  <c r="BE229" i="2"/>
  <c r="BI226" i="2"/>
  <c r="BH226" i="2"/>
  <c r="BG226" i="2"/>
  <c r="BF226" i="2"/>
  <c r="AA226" i="2"/>
  <c r="Y226" i="2"/>
  <c r="W226" i="2"/>
  <c r="BK226" i="2"/>
  <c r="BK211" i="2" s="1"/>
  <c r="N211" i="2" s="1"/>
  <c r="N92" i="2" s="1"/>
  <c r="N226" i="2"/>
  <c r="BE226" i="2"/>
  <c r="BI212" i="2"/>
  <c r="BH212" i="2"/>
  <c r="BG212" i="2"/>
  <c r="BF212" i="2"/>
  <c r="AA212" i="2"/>
  <c r="AA211" i="2"/>
  <c r="Y212" i="2"/>
  <c r="W212" i="2"/>
  <c r="W211" i="2"/>
  <c r="BK212" i="2"/>
  <c r="N212" i="2"/>
  <c r="BE212" i="2" s="1"/>
  <c r="BI210" i="2"/>
  <c r="BH210" i="2"/>
  <c r="BG210" i="2"/>
  <c r="BF210" i="2"/>
  <c r="AA210" i="2"/>
  <c r="AA209" i="2"/>
  <c r="Y210" i="2"/>
  <c r="Y209" i="2"/>
  <c r="W210" i="2"/>
  <c r="W209" i="2"/>
  <c r="BK210" i="2"/>
  <c r="BK209" i="2"/>
  <c r="N209" i="2" s="1"/>
  <c r="N91" i="2" s="1"/>
  <c r="N210" i="2"/>
  <c r="BE210" i="2" s="1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/>
  <c r="BI190" i="2"/>
  <c r="BH190" i="2"/>
  <c r="BG190" i="2"/>
  <c r="BF190" i="2"/>
  <c r="AA190" i="2"/>
  <c r="Y190" i="2"/>
  <c r="W190" i="2"/>
  <c r="BK190" i="2"/>
  <c r="N190" i="2"/>
  <c r="BE190" i="2"/>
  <c r="BI174" i="2"/>
  <c r="BH174" i="2"/>
  <c r="BG174" i="2"/>
  <c r="BF174" i="2"/>
  <c r="AA174" i="2"/>
  <c r="Y174" i="2"/>
  <c r="W174" i="2"/>
  <c r="BK174" i="2"/>
  <c r="N174" i="2"/>
  <c r="BE174" i="2"/>
  <c r="BI172" i="2"/>
  <c r="BH172" i="2"/>
  <c r="BG172" i="2"/>
  <c r="BF172" i="2"/>
  <c r="AA172" i="2"/>
  <c r="Y172" i="2"/>
  <c r="W172" i="2"/>
  <c r="BK172" i="2"/>
  <c r="N172" i="2"/>
  <c r="BE172" i="2"/>
  <c r="BI170" i="2"/>
  <c r="BH170" i="2"/>
  <c r="BG170" i="2"/>
  <c r="BF170" i="2"/>
  <c r="AA170" i="2"/>
  <c r="Y170" i="2"/>
  <c r="W170" i="2"/>
  <c r="BK170" i="2"/>
  <c r="N170" i="2"/>
  <c r="BE170" i="2"/>
  <c r="BI168" i="2"/>
  <c r="BH168" i="2"/>
  <c r="BG168" i="2"/>
  <c r="BF168" i="2"/>
  <c r="AA168" i="2"/>
  <c r="Y168" i="2"/>
  <c r="W168" i="2"/>
  <c r="BK168" i="2"/>
  <c r="N168" i="2"/>
  <c r="BE168" i="2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0" i="2"/>
  <c r="BH140" i="2"/>
  <c r="BG140" i="2"/>
  <c r="BF140" i="2"/>
  <c r="AA140" i="2"/>
  <c r="Y140" i="2"/>
  <c r="W140" i="2"/>
  <c r="BK140" i="2"/>
  <c r="N140" i="2"/>
  <c r="BE140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1" i="2"/>
  <c r="BH131" i="2"/>
  <c r="BG131" i="2"/>
  <c r="BF131" i="2"/>
  <c r="AA131" i="2"/>
  <c r="Y131" i="2"/>
  <c r="W131" i="2"/>
  <c r="BK131" i="2"/>
  <c r="N131" i="2"/>
  <c r="BE131" i="2"/>
  <c r="BI127" i="2"/>
  <c r="BH127" i="2"/>
  <c r="BG127" i="2"/>
  <c r="BF127" i="2"/>
  <c r="AA127" i="2"/>
  <c r="AA126" i="2"/>
  <c r="Y127" i="2"/>
  <c r="Y126" i="2"/>
  <c r="W127" i="2"/>
  <c r="W126" i="2"/>
  <c r="W125" i="2" s="1"/>
  <c r="W124" i="2"/>
  <c r="AU88" i="1" s="1"/>
  <c r="BK127" i="2"/>
  <c r="N127" i="2"/>
  <c r="BE127" i="2" s="1"/>
  <c r="M121" i="2"/>
  <c r="F118" i="2"/>
  <c r="F11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H36" i="2"/>
  <c r="BD88" i="1" s="1"/>
  <c r="BH100" i="2"/>
  <c r="BG100" i="2"/>
  <c r="H34" i="2"/>
  <c r="BB88" i="1" s="1"/>
  <c r="BF100" i="2"/>
  <c r="M84" i="2"/>
  <c r="F81" i="2"/>
  <c r="F79" i="2"/>
  <c r="O18" i="2"/>
  <c r="E18" i="2"/>
  <c r="M120" i="2"/>
  <c r="M83" i="2"/>
  <c r="O17" i="2"/>
  <c r="O15" i="2"/>
  <c r="E15" i="2"/>
  <c r="F121" i="2" s="1"/>
  <c r="F84" i="2"/>
  <c r="O14" i="2"/>
  <c r="O12" i="2"/>
  <c r="E12" i="2"/>
  <c r="F83" i="2" s="1"/>
  <c r="F120" i="2"/>
  <c r="O11" i="2"/>
  <c r="M81" i="2"/>
  <c r="M118" i="2"/>
  <c r="F6" i="2"/>
  <c r="F115" i="2" s="1"/>
  <c r="F78" i="2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M81" i="5" l="1"/>
  <c r="AA143" i="3"/>
  <c r="AA122" i="3" s="1"/>
  <c r="AA121" i="3" s="1"/>
  <c r="W157" i="3"/>
  <c r="W122" i="3" s="1"/>
  <c r="W121" i="3" s="1"/>
  <c r="AU89" i="1" s="1"/>
  <c r="Y175" i="4"/>
  <c r="Y174" i="4" s="1"/>
  <c r="N118" i="6"/>
  <c r="N89" i="6" s="1"/>
  <c r="BK117" i="6"/>
  <c r="N117" i="6" s="1"/>
  <c r="N88" i="6" s="1"/>
  <c r="H33" i="2"/>
  <c r="BA88" i="1" s="1"/>
  <c r="M33" i="2"/>
  <c r="AW88" i="1" s="1"/>
  <c r="H35" i="2"/>
  <c r="BC88" i="1" s="1"/>
  <c r="BK126" i="2"/>
  <c r="AA125" i="2"/>
  <c r="AA124" i="2" s="1"/>
  <c r="M81" i="3"/>
  <c r="M83" i="3"/>
  <c r="AA124" i="4"/>
  <c r="AA123" i="4" s="1"/>
  <c r="AA122" i="4" s="1"/>
  <c r="W124" i="4"/>
  <c r="W123" i="4" s="1"/>
  <c r="AA197" i="4"/>
  <c r="AA196" i="4" s="1"/>
  <c r="M83" i="5"/>
  <c r="M112" i="5"/>
  <c r="F78" i="6"/>
  <c r="F108" i="6"/>
  <c r="Y125" i="2"/>
  <c r="Y124" i="2" s="1"/>
  <c r="N124" i="4"/>
  <c r="N90" i="4" s="1"/>
  <c r="F107" i="5"/>
  <c r="F78" i="5"/>
  <c r="F113" i="5"/>
  <c r="F84" i="5"/>
  <c r="M33" i="5"/>
  <c r="AW91" i="1" s="1"/>
  <c r="H33" i="5"/>
  <c r="BA91" i="1" s="1"/>
  <c r="H33" i="6"/>
  <c r="BA92" i="1" s="1"/>
  <c r="M33" i="6"/>
  <c r="AW92" i="1" s="1"/>
  <c r="H34" i="3"/>
  <c r="BB89" i="1" s="1"/>
  <c r="H36" i="3"/>
  <c r="BD89" i="1" s="1"/>
  <c r="BD87" i="1" s="1"/>
  <c r="W35" i="1" s="1"/>
  <c r="BK157" i="3"/>
  <c r="N157" i="3" s="1"/>
  <c r="N93" i="3" s="1"/>
  <c r="AA205" i="3"/>
  <c r="H35" i="4"/>
  <c r="BC90" i="1" s="1"/>
  <c r="H34" i="4"/>
  <c r="BB90" i="1" s="1"/>
  <c r="BB87" i="1" s="1"/>
  <c r="BK197" i="4"/>
  <c r="M118" i="4"/>
  <c r="M83" i="4"/>
  <c r="H36" i="4"/>
  <c r="BD90" i="1" s="1"/>
  <c r="AA175" i="4"/>
  <c r="AA174" i="4" s="1"/>
  <c r="W197" i="4"/>
  <c r="W196" i="4" s="1"/>
  <c r="BK117" i="5"/>
  <c r="M111" i="6"/>
  <c r="M81" i="6"/>
  <c r="H35" i="6"/>
  <c r="BC92" i="1" s="1"/>
  <c r="Y119" i="6"/>
  <c r="Y118" i="6" s="1"/>
  <c r="Y117" i="6" s="1"/>
  <c r="M33" i="4"/>
  <c r="AW90" i="1" s="1"/>
  <c r="BK145" i="4"/>
  <c r="N145" i="4" s="1"/>
  <c r="N91" i="4" s="1"/>
  <c r="BK175" i="4"/>
  <c r="Y197" i="4"/>
  <c r="Y196" i="4" s="1"/>
  <c r="Y122" i="4" s="1"/>
  <c r="F113" i="6"/>
  <c r="F83" i="6"/>
  <c r="H34" i="6"/>
  <c r="BB92" i="1" s="1"/>
  <c r="W119" i="6"/>
  <c r="W118" i="6" s="1"/>
  <c r="W117" i="6" s="1"/>
  <c r="AU92" i="1" s="1"/>
  <c r="AA119" i="6"/>
  <c r="AA118" i="6" s="1"/>
  <c r="AA117" i="6" s="1"/>
  <c r="AU87" i="1" l="1"/>
  <c r="W33" i="1"/>
  <c r="AX87" i="1"/>
  <c r="BA87" i="1"/>
  <c r="BK174" i="4"/>
  <c r="N174" i="4" s="1"/>
  <c r="N92" i="4" s="1"/>
  <c r="N175" i="4"/>
  <c r="N93" i="4" s="1"/>
  <c r="BC87" i="1"/>
  <c r="N197" i="4"/>
  <c r="N95" i="4" s="1"/>
  <c r="BK196" i="4"/>
  <c r="N196" i="4" s="1"/>
  <c r="N94" i="4" s="1"/>
  <c r="BK123" i="4"/>
  <c r="W122" i="4"/>
  <c r="AU90" i="1" s="1"/>
  <c r="BK116" i="5"/>
  <c r="N116" i="5" s="1"/>
  <c r="N88" i="5" s="1"/>
  <c r="N117" i="5"/>
  <c r="N89" i="5" s="1"/>
  <c r="BK122" i="3"/>
  <c r="BK125" i="2"/>
  <c r="N126" i="2"/>
  <c r="N90" i="2" s="1"/>
  <c r="N97" i="6"/>
  <c r="BE97" i="6" s="1"/>
  <c r="N95" i="6"/>
  <c r="BE95" i="6" s="1"/>
  <c r="M27" i="6"/>
  <c r="N96" i="6"/>
  <c r="BE96" i="6" s="1"/>
  <c r="N93" i="6"/>
  <c r="N98" i="6"/>
  <c r="BE98" i="6" s="1"/>
  <c r="N94" i="6"/>
  <c r="BE94" i="6" s="1"/>
  <c r="N92" i="6" l="1"/>
  <c r="BE93" i="6"/>
  <c r="N122" i="3"/>
  <c r="N89" i="3" s="1"/>
  <c r="BK121" i="3"/>
  <c r="N121" i="3" s="1"/>
  <c r="N88" i="3" s="1"/>
  <c r="N97" i="5"/>
  <c r="BE97" i="5" s="1"/>
  <c r="N95" i="5"/>
  <c r="BE95" i="5" s="1"/>
  <c r="N93" i="5"/>
  <c r="BE93" i="5" s="1"/>
  <c r="N92" i="5"/>
  <c r="N94" i="5"/>
  <c r="BE94" i="5" s="1"/>
  <c r="M27" i="5"/>
  <c r="N96" i="5"/>
  <c r="BE96" i="5" s="1"/>
  <c r="W32" i="1"/>
  <c r="AW87" i="1"/>
  <c r="AK32" i="1" s="1"/>
  <c r="N123" i="4"/>
  <c r="N89" i="4" s="1"/>
  <c r="BK122" i="4"/>
  <c r="N122" i="4" s="1"/>
  <c r="N88" i="4" s="1"/>
  <c r="BK124" i="2"/>
  <c r="N124" i="2" s="1"/>
  <c r="N88" i="2" s="1"/>
  <c r="N125" i="2"/>
  <c r="N89" i="2" s="1"/>
  <c r="AY87" i="1"/>
  <c r="W34" i="1"/>
  <c r="N104" i="2" l="1"/>
  <c r="BE104" i="2" s="1"/>
  <c r="N102" i="2"/>
  <c r="BE102" i="2" s="1"/>
  <c r="N105" i="2"/>
  <c r="BE105" i="2" s="1"/>
  <c r="N103" i="2"/>
  <c r="BE103" i="2" s="1"/>
  <c r="N101" i="2"/>
  <c r="BE101" i="2" s="1"/>
  <c r="N100" i="2"/>
  <c r="M27" i="2"/>
  <c r="H32" i="6"/>
  <c r="AZ92" i="1" s="1"/>
  <c r="M32" i="6"/>
  <c r="AV92" i="1" s="1"/>
  <c r="AT92" i="1" s="1"/>
  <c r="M28" i="6"/>
  <c r="L100" i="6"/>
  <c r="N101" i="3"/>
  <c r="BE101" i="3" s="1"/>
  <c r="N97" i="3"/>
  <c r="N99" i="3"/>
  <c r="BE99" i="3" s="1"/>
  <c r="M27" i="3"/>
  <c r="N102" i="3"/>
  <c r="BE102" i="3" s="1"/>
  <c r="N98" i="3"/>
  <c r="BE98" i="3" s="1"/>
  <c r="N100" i="3"/>
  <c r="BE100" i="3" s="1"/>
  <c r="N103" i="4"/>
  <c r="BE103" i="4" s="1"/>
  <c r="N101" i="4"/>
  <c r="BE101" i="4" s="1"/>
  <c r="N99" i="4"/>
  <c r="BE99" i="4" s="1"/>
  <c r="N98" i="4"/>
  <c r="N100" i="4"/>
  <c r="BE100" i="4" s="1"/>
  <c r="M27" i="4"/>
  <c r="N102" i="4"/>
  <c r="BE102" i="4" s="1"/>
  <c r="N91" i="5"/>
  <c r="BE92" i="5"/>
  <c r="M32" i="5" l="1"/>
  <c r="AV91" i="1" s="1"/>
  <c r="AT91" i="1" s="1"/>
  <c r="H32" i="5"/>
  <c r="AZ91" i="1" s="1"/>
  <c r="N96" i="3"/>
  <c r="BE97" i="3"/>
  <c r="AS92" i="1"/>
  <c r="M30" i="6"/>
  <c r="BE100" i="2"/>
  <c r="N99" i="2"/>
  <c r="M28" i="5"/>
  <c r="L99" i="5"/>
  <c r="BE98" i="4"/>
  <c r="N97" i="4"/>
  <c r="M32" i="4" l="1"/>
  <c r="AV90" i="1" s="1"/>
  <c r="AT90" i="1" s="1"/>
  <c r="H32" i="4"/>
  <c r="AZ90" i="1" s="1"/>
  <c r="M28" i="2"/>
  <c r="L107" i="2"/>
  <c r="H32" i="3"/>
  <c r="AZ89" i="1" s="1"/>
  <c r="M32" i="3"/>
  <c r="AV89" i="1" s="1"/>
  <c r="AT89" i="1" s="1"/>
  <c r="H32" i="2"/>
  <c r="AZ88" i="1" s="1"/>
  <c r="M32" i="2"/>
  <c r="AV88" i="1" s="1"/>
  <c r="AT88" i="1" s="1"/>
  <c r="M28" i="3"/>
  <c r="L104" i="3"/>
  <c r="AG92" i="1"/>
  <c r="AN92" i="1" s="1"/>
  <c r="L38" i="6"/>
  <c r="M28" i="4"/>
  <c r="L105" i="4"/>
  <c r="AS91" i="1"/>
  <c r="M30" i="5"/>
  <c r="AS89" i="1" l="1"/>
  <c r="M30" i="3"/>
  <c r="L38" i="5"/>
  <c r="AG91" i="1"/>
  <c r="AN91" i="1" s="1"/>
  <c r="AS90" i="1"/>
  <c r="M30" i="4"/>
  <c r="AZ87" i="1"/>
  <c r="AS88" i="1"/>
  <c r="M30" i="2"/>
  <c r="AG89" i="1" l="1"/>
  <c r="AN89" i="1" s="1"/>
  <c r="L38" i="3"/>
  <c r="AG90" i="1"/>
  <c r="AN90" i="1" s="1"/>
  <c r="L38" i="4"/>
  <c r="L38" i="2"/>
  <c r="AG88" i="1"/>
  <c r="AS87" i="1"/>
  <c r="AV87" i="1"/>
  <c r="AG87" i="1" l="1"/>
  <c r="AN88" i="1"/>
  <c r="AT87" i="1"/>
  <c r="AG96" i="1" l="1"/>
  <c r="AG95" i="1"/>
  <c r="AG98" i="1"/>
  <c r="AN87" i="1"/>
  <c r="AG97" i="1"/>
  <c r="AK26" i="1"/>
  <c r="CD97" i="1" l="1"/>
  <c r="AN97" i="1"/>
  <c r="AV97" i="1"/>
  <c r="BY97" i="1" s="1"/>
  <c r="AN96" i="1"/>
  <c r="CD96" i="1"/>
  <c r="AV96" i="1"/>
  <c r="BY96" i="1" s="1"/>
  <c r="AV98" i="1"/>
  <c r="BY98" i="1" s="1"/>
  <c r="CD98" i="1"/>
  <c r="CD95" i="1"/>
  <c r="AG94" i="1"/>
  <c r="AN95" i="1"/>
  <c r="AV95" i="1"/>
  <c r="BY95" i="1" s="1"/>
  <c r="W31" i="1" l="1"/>
  <c r="AK31" i="1"/>
  <c r="AK27" i="1"/>
  <c r="AK29" i="1" s="1"/>
  <c r="AK37" i="1" s="1"/>
  <c r="AG100" i="1"/>
  <c r="AN98" i="1"/>
  <c r="AN94" i="1" s="1"/>
  <c r="AN100" i="1" s="1"/>
</calcChain>
</file>

<file path=xl/sharedStrings.xml><?xml version="1.0" encoding="utf-8"?>
<sst xmlns="http://schemas.openxmlformats.org/spreadsheetml/2006/main" count="5427" uniqueCount="962">
  <si>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</si>
  <si>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</si>
  <si>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</si>
  <si>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</si>
  <si>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</si>
  <si>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</si>
  <si>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</si>
  <si>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</si>
  <si>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</si>
  <si>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</si>
  <si>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</si>
  <si>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</si>
  <si>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</si>
  <si>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</si>
  <si>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</si>
  <si>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</si>
  <si>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</si>
  <si>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ST3130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</si>
  <si>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</si>
  <si>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</si>
  <si>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Areál jezu České Vrbné - odkanalizování provozního objektu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</si>
  <si>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</si>
  <si>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</si>
  <si>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</si>
  <si>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</si>
  <si>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</si>
  <si>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</si>
  <si>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</si>
  <si>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</si>
  <si>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</si>
  <si>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</si>
  <si>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</si>
  <si>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</si>
  <si>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</si>
  <si>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</si>
  <si>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</si>
  <si>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</si>
  <si>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</si>
  <si>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</si>
  <si>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</si>
  <si>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</si>
  <si>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</si>
  <si>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</si>
  <si>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</si>
  <si>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</si>
  <si>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</si>
  <si>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</si>
  <si>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</si>
  <si>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</si>
  <si>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</si>
  <si>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</si>
  <si>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</si>
  <si>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</si>
  <si>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</si>
  <si>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</si>
  <si>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</si>
  <si>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</si>
  <si>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</si>
  <si>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</si>
  <si>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</si>
  <si>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</si>
  <si>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</si>
  <si>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</si>
  <si>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</si>
  <si>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</si>
  <si>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</si>
  <si>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</si>
  <si>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</si>
  <si>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</si>
  <si>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</si>
  <si>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</si>
  <si>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</si>
  <si>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</si>
  <si>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</si>
  <si>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</si>
  <si>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</si>
  <si>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</si>
  <si>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{66493cf8-a150-438a-ac76-2ec140e9eedb}</t>
  </si>
  <si>
    <t>{00000000-0000-0000-0000-000000000000}</t>
  </si>
  <si>
    <t>/</t>
  </si>
  <si>
    <t>3130a</t>
  </si>
  <si>
    <t>IO 01  Kanalizace</t>
  </si>
  <si>
    <t>1</t>
  </si>
  <si>
    <t>{7c85d6b0-6894-4e4a-955c-a65d2ed503b9}</t>
  </si>
  <si>
    <t>3130b</t>
  </si>
  <si>
    <t>IO 02  Čerpací stanice</t>
  </si>
  <si>
    <t>{6574596d-d310-4808-8bc0-088266be0de2}</t>
  </si>
  <si>
    <t>3130c</t>
  </si>
  <si>
    <t>IO 03  Přípojka NN</t>
  </si>
  <si>
    <t>{71cda3c2-9f9c-4dce-85d5-13be0785bbc1}</t>
  </si>
  <si>
    <t>3130d</t>
  </si>
  <si>
    <t>Vedlejší náklady</t>
  </si>
  <si>
    <t>{0430196c-8d50-4ed2-8137-a0f9c3aa0afe}</t>
  </si>
  <si>
    <t>3130e</t>
  </si>
  <si>
    <t>Ostatní náklady</t>
  </si>
  <si>
    <t>{63f28f01-0b94-428a-8172-554bbb7a218e}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</si>
  <si>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</si>
  <si>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</si>
  <si>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</si>
  <si>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</si>
  <si>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</si>
  <si>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</si>
  <si>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</si>
  <si>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</si>
  <si>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</si>
  <si>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</si>
  <si>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</si>
  <si>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</si>
  <si>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</si>
  <si>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</si>
  <si>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</si>
  <si>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</si>
  <si>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3130a - IO 01 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</si>
  <si>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</si>
  <si>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</si>
  <si>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</si>
  <si>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</si>
  <si>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</si>
  <si>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</si>
  <si>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</si>
  <si>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</si>
  <si>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</si>
  <si>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</si>
  <si>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</si>
  <si>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</si>
  <si>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</si>
  <si>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</si>
  <si>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</si>
  <si>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</si>
  <si>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</si>
  <si>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</si>
  <si>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</si>
  <si>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</si>
  <si>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</si>
  <si>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</si>
  <si>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</si>
  <si>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</si>
  <si>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</si>
  <si>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</si>
  <si>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</si>
  <si>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</si>
  <si>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</si>
  <si>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</si>
  <si>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</si>
  <si>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</si>
  <si>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</si>
  <si>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</si>
  <si>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</si>
  <si>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</si>
  <si>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</si>
  <si>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</si>
  <si>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</si>
  <si>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</si>
  <si>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113107312</t>
  </si>
  <si>
    <t>Odstranění podkladu z kameniva těženého tl 200 mm strojně pl do 50 m2</t>
  </si>
  <si>
    <t>m2</t>
  </si>
  <si>
    <t>4</t>
  </si>
  <si>
    <t>-528003190</t>
  </si>
  <si>
    <t>8,80  "gravitační kanalizace - plochy výkopu v komunikaci</t>
  </si>
  <si>
    <t>VV</t>
  </si>
  <si>
    <t>9,60  "výtlačný řad - plochy výkopu v komunikaci</t>
  </si>
  <si>
    <t>Součet</t>
  </si>
  <si>
    <t>113107343</t>
  </si>
  <si>
    <t>Odstranění podkladu živičného tl 150 mm strojně pl do 50 m2</t>
  </si>
  <si>
    <t>2061145547</t>
  </si>
  <si>
    <t>8,80  "gravitační kanalizace - křížení s komunikací u šachty Š1.3 a Š1.2</t>
  </si>
  <si>
    <t>9,60  "výtlačný řad - křížení s komunikací u šachty Š1v, Š2v a čerpací stanice</t>
  </si>
  <si>
    <t>3</t>
  </si>
  <si>
    <t>119001422</t>
  </si>
  <si>
    <t>Dočasné zajištění inženýrských sítí</t>
  </si>
  <si>
    <t>m</t>
  </si>
  <si>
    <t>1465205241</t>
  </si>
  <si>
    <t>121101102</t>
  </si>
  <si>
    <t>Sejmutí ornice s přemístěním na vzdálenost do 100 m</t>
  </si>
  <si>
    <t>m3</t>
  </si>
  <si>
    <t>-1858544200</t>
  </si>
  <si>
    <t>13,28  "gravitační kanalizace</t>
  </si>
  <si>
    <t>15,00  "výtlačný řad</t>
  </si>
  <si>
    <t>5</t>
  </si>
  <si>
    <t>131201101</t>
  </si>
  <si>
    <t>Hloubení jam nezapažených v hornině tř. 3 objemu do 100 m3</t>
  </si>
  <si>
    <t>-852385531</t>
  </si>
  <si>
    <t>33,76  "gravitační kanalizace - šachty Š1.1 - Š1.7 + Šd</t>
  </si>
  <si>
    <t>10,85  "výtlačný řad - šachty Šv1 - Šv3</t>
  </si>
  <si>
    <t>28,50  "měřící a předávací šachta</t>
  </si>
  <si>
    <t>6</t>
  </si>
  <si>
    <t>131201109</t>
  </si>
  <si>
    <t>Příplatek za lepivost u hloubení jam nezapažených v hornině tř. 3</t>
  </si>
  <si>
    <t>-1800529497</t>
  </si>
  <si>
    <t>7</t>
  </si>
  <si>
    <t>132201202</t>
  </si>
  <si>
    <t>Hloubení rýh š do 2000 mm v hornině tř. 3 objemu do 1000 m3</t>
  </si>
  <si>
    <t>-1532632893</t>
  </si>
  <si>
    <t>gravitační kanalizace:</t>
  </si>
  <si>
    <t>263,76  "stoka S</t>
  </si>
  <si>
    <t>20,64  "přípojky DP s1.4 - 1.6</t>
  </si>
  <si>
    <t>Mezisoučet</t>
  </si>
  <si>
    <t>výtlačný řad:</t>
  </si>
  <si>
    <t>255,36  "výtlak V</t>
  </si>
  <si>
    <t>8</t>
  </si>
  <si>
    <t>132201209</t>
  </si>
  <si>
    <t>Příplatek za lepivost k hloubení rýh š do 2000 mm v hornině tř. 3</t>
  </si>
  <si>
    <t>-746890368</t>
  </si>
  <si>
    <t>9</t>
  </si>
  <si>
    <t>151101102</t>
  </si>
  <si>
    <t>Zřízení příložného pažení a rozepření stěn rýh hl do 4 m</t>
  </si>
  <si>
    <t>-1626645596</t>
  </si>
  <si>
    <t>659,40  "stoka S</t>
  </si>
  <si>
    <t>41,80  "přípojky DP s1.4 - 1.6</t>
  </si>
  <si>
    <t>718,20  "výtlak V</t>
  </si>
  <si>
    <t>měřící a předávací místo:</t>
  </si>
  <si>
    <t>35,49</t>
  </si>
  <si>
    <t>10</t>
  </si>
  <si>
    <t>151101112</t>
  </si>
  <si>
    <t>Odstranění příložného pažení a rozepření stěn rýh hl do 4 m</t>
  </si>
  <si>
    <t>379679437</t>
  </si>
  <si>
    <t>11</t>
  </si>
  <si>
    <t>161101101</t>
  </si>
  <si>
    <t>Svislé přemístění výkopku z horniny tř. 1 až 4 hl výkopu do 2,5 m</t>
  </si>
  <si>
    <t>-1607432539</t>
  </si>
  <si>
    <t>539,76  "z výkopů rýhy</t>
  </si>
  <si>
    <t>12</t>
  </si>
  <si>
    <t>161101102</t>
  </si>
  <si>
    <t>Svislé přemístění výkopku z horniny tř. 1 až 4 hl výkopu do 4 m</t>
  </si>
  <si>
    <t>-1889255991</t>
  </si>
  <si>
    <t>73,11  "z výkopů jámy</t>
  </si>
  <si>
    <t>13</t>
  </si>
  <si>
    <t>167101102</t>
  </si>
  <si>
    <t>Nakládání výkopku z hornin tř. 1 až 4 přes 100 m3</t>
  </si>
  <si>
    <t>-245916470</t>
  </si>
  <si>
    <t>(539,76+73,11)-482,37</t>
  </si>
  <si>
    <t>14</t>
  </si>
  <si>
    <t>171201101</t>
  </si>
  <si>
    <t>Uložení sypaniny do násypů nezhutněných - rozprostření zbylého výkopku</t>
  </si>
  <si>
    <t>1591648109</t>
  </si>
  <si>
    <t>174101101</t>
  </si>
  <si>
    <t>Zásyp jam, šachet rýh nebo kolem objektů sypaninou se zhutněním</t>
  </si>
  <si>
    <t>1526034487</t>
  </si>
  <si>
    <t>18,00  "zásyp jámy po odstraněné jímce</t>
  </si>
  <si>
    <t>169,36  "stoka S - rýha v zeleni</t>
  </si>
  <si>
    <t>10,56  "stoka S - rýhy v komunikaci</t>
  </si>
  <si>
    <t>0,722  "přípojky DP s1.4 - 1.6</t>
  </si>
  <si>
    <t>8,0  "šachty</t>
  </si>
  <si>
    <t>241,87  "výtlak V - rýha v zeleni</t>
  </si>
  <si>
    <t>12,48  "stoka S - rýha v komunikaci</t>
  </si>
  <si>
    <t>3,0  "šachty</t>
  </si>
  <si>
    <t>18,38  "zásyp šachty</t>
  </si>
  <si>
    <t>16</t>
  </si>
  <si>
    <t>175101201</t>
  </si>
  <si>
    <t>Obsypání objektu nad přilehlým původním terénem sypaninou bez prohození sítem, uloženou do 3 m</t>
  </si>
  <si>
    <t>-1782548505</t>
  </si>
  <si>
    <t>69,08  "stoka S</t>
  </si>
  <si>
    <t>6,19  "přípojky DPs1.4 - 1.6</t>
  </si>
  <si>
    <t>65,44  "výtlak V</t>
  </si>
  <si>
    <t>17</t>
  </si>
  <si>
    <t>M</t>
  </si>
  <si>
    <t>58331200</t>
  </si>
  <si>
    <t>štěrkopísek netříděný - materiál na obsyp</t>
  </si>
  <si>
    <t>t</t>
  </si>
  <si>
    <t>824025455</t>
  </si>
  <si>
    <t>18</t>
  </si>
  <si>
    <t>181301101</t>
  </si>
  <si>
    <t>Rozprostření ornice tl vrstvy do 100 mm pl do 500 m2 v rovině nebo ve svahu do 1:5</t>
  </si>
  <si>
    <t>-1104683325</t>
  </si>
  <si>
    <t>116,8  "ohumusování - stoka S</t>
  </si>
  <si>
    <t>150,00  "ohumusování - výtlak V</t>
  </si>
  <si>
    <t>10,44  "ohumusování</t>
  </si>
  <si>
    <t>19</t>
  </si>
  <si>
    <t>181411121</t>
  </si>
  <si>
    <t>Založení lučního trávníku výsevem plochy do 1000 m2 v rovině a ve svahu do 1:5</t>
  </si>
  <si>
    <t>-1338401712</t>
  </si>
  <si>
    <t>20</t>
  </si>
  <si>
    <t>00572470</t>
  </si>
  <si>
    <t>osivo směs travní univerzál</t>
  </si>
  <si>
    <t>kg</t>
  </si>
  <si>
    <t>492493822</t>
  </si>
  <si>
    <t>348401130</t>
  </si>
  <si>
    <t>Osazení oplocení ze strojového pletiva s napínacími dráty výšky do 2,0 m do 15° sklonu svahu</t>
  </si>
  <si>
    <t>919446944</t>
  </si>
  <si>
    <t>22</t>
  </si>
  <si>
    <t>451541111</t>
  </si>
  <si>
    <t>Lože pod potrubí otevřený výkop ze štěrkodrtě</t>
  </si>
  <si>
    <t>26493406</t>
  </si>
  <si>
    <t>podsyp potrubí jemnozrnným nesoudržným materiálem:</t>
  </si>
  <si>
    <t>12,56  "stoka S</t>
  </si>
  <si>
    <t>1,37  "přípojky DP s1.4 - 1.6</t>
  </si>
  <si>
    <t>1,60  "šachty</t>
  </si>
  <si>
    <t>15,96  "výtlak V</t>
  </si>
  <si>
    <t>0,60  "šachty</t>
  </si>
  <si>
    <t>0,54</t>
  </si>
  <si>
    <t>23</t>
  </si>
  <si>
    <t>451573111</t>
  </si>
  <si>
    <t>Lože pod potrubí otevřený výkop z písku a štěrkopísku</t>
  </si>
  <si>
    <t>-1678626607</t>
  </si>
  <si>
    <t>4,08*0,03  "pískové lože tl. 0,03</t>
  </si>
  <si>
    <t>24</t>
  </si>
  <si>
    <t>452311131</t>
  </si>
  <si>
    <t>Podkladní beton prostý tř. C 12/15 otevřený výkop</t>
  </si>
  <si>
    <t>-1554098450</t>
  </si>
  <si>
    <t>5,40*0,15  "podkladní beton tl. 0,15</t>
  </si>
  <si>
    <t>25</t>
  </si>
  <si>
    <t>564851111</t>
  </si>
  <si>
    <t>Podklad ze štěrkodrtě ŠD tl 150 mm</t>
  </si>
  <si>
    <t>800459456</t>
  </si>
  <si>
    <t>podklad pro komunikaci z kameniva těženého:</t>
  </si>
  <si>
    <t>8,80  "gravitační kanalizace</t>
  </si>
  <si>
    <t>9,60  "výtlačný řad</t>
  </si>
  <si>
    <t>26</t>
  </si>
  <si>
    <t>565155111</t>
  </si>
  <si>
    <t>Asfaltový beton vrstva podkladní ACP 16 (obalované kamenivo OKS) tl 70 mm š do 3 m</t>
  </si>
  <si>
    <t>-1001183011</t>
  </si>
  <si>
    <t>27</t>
  </si>
  <si>
    <t>573211111</t>
  </si>
  <si>
    <t>Postřik živičný spojovací z asfaltu v množství 0,60 kg/m2</t>
  </si>
  <si>
    <t>-178753940</t>
  </si>
  <si>
    <t>28</t>
  </si>
  <si>
    <t>577134211</t>
  </si>
  <si>
    <t>Asfaltový beton vrstva obrusná ACO 11 (ABS) tř. II tl 40 mm š do 3 m z nemodifikovaného asfaltu</t>
  </si>
  <si>
    <t>969942759</t>
  </si>
  <si>
    <t>29</t>
  </si>
  <si>
    <t>577135112</t>
  </si>
  <si>
    <t>Asfaltový beton vrstva ložní ACL 16 (ABH) tl 40 mm š do 3 m z nemodifikovaného asfaltu</t>
  </si>
  <si>
    <t>-857940035</t>
  </si>
  <si>
    <t>30</t>
  </si>
  <si>
    <t>857262122</t>
  </si>
  <si>
    <t>Montáž tvarovek  přírubových otevřený výkop DN 100</t>
  </si>
  <si>
    <t>kus</t>
  </si>
  <si>
    <t>758035533</t>
  </si>
  <si>
    <t>31</t>
  </si>
  <si>
    <t>552599R1</t>
  </si>
  <si>
    <t>FF-kus - dvoupřírubový kus D 600 DN 100 PN 16</t>
  </si>
  <si>
    <t>2037732478</t>
  </si>
  <si>
    <t>32</t>
  </si>
  <si>
    <t>552599R2</t>
  </si>
  <si>
    <t>FF-kus - flexibilní tvarovka s přírubami a teleskopicky nastavitelnou stavební délkou DN 100 PN 16</t>
  </si>
  <si>
    <t>-1095076207</t>
  </si>
  <si>
    <t>33</t>
  </si>
  <si>
    <t>857264122</t>
  </si>
  <si>
    <t>Montáž tvarovek odbočných přírubových otevřený výkop DN 100</t>
  </si>
  <si>
    <t>839586188</t>
  </si>
  <si>
    <t>34</t>
  </si>
  <si>
    <t>55134541</t>
  </si>
  <si>
    <t>přírubová tvarovka s bajonetovou koncovkou DN 100 PN 16</t>
  </si>
  <si>
    <t>41208033</t>
  </si>
  <si>
    <t>35</t>
  </si>
  <si>
    <t>871264301</t>
  </si>
  <si>
    <t>Montáž kanalizačního potrubí z PE SDR17 otevřený výkop sklon do 20 % svařovaných na tupo D 110x6,6</t>
  </si>
  <si>
    <t>866298305</t>
  </si>
  <si>
    <t>36</t>
  </si>
  <si>
    <t>28613416</t>
  </si>
  <si>
    <t>potrubí kanalizační tlakové PE100 RC De 110x6,6mm</t>
  </si>
  <si>
    <t>-1712486137</t>
  </si>
  <si>
    <t>37</t>
  </si>
  <si>
    <t>871264R</t>
  </si>
  <si>
    <t>Protažení PE potrubí chráničkou</t>
  </si>
  <si>
    <t>1258953732</t>
  </si>
  <si>
    <t>38</t>
  </si>
  <si>
    <t>871313121</t>
  </si>
  <si>
    <t>Montáž kanalizačního potrubí z PVC otevřený výkop sklon do 20 % DN 160</t>
  </si>
  <si>
    <t>945362181</t>
  </si>
  <si>
    <t>39</t>
  </si>
  <si>
    <t>28611131</t>
  </si>
  <si>
    <t>trubka kanalizační PVC KG SN8 DN 160x1000 mm</t>
  </si>
  <si>
    <t>175917077</t>
  </si>
  <si>
    <t>40</t>
  </si>
  <si>
    <t>871360310</t>
  </si>
  <si>
    <t>Montáž kanalizačního potrubí hladkého plnostěnného SN 10 z polypropylenu DN 250</t>
  </si>
  <si>
    <t>405868375</t>
  </si>
  <si>
    <t>41</t>
  </si>
  <si>
    <t>28617005</t>
  </si>
  <si>
    <t>trubka kanalizační ULTRA RIB 2PP DN 250x1000 mm SN 10</t>
  </si>
  <si>
    <t>1471552673</t>
  </si>
  <si>
    <t>42</t>
  </si>
  <si>
    <t>877260310</t>
  </si>
  <si>
    <t>Montáž kolen na kanalizačním potrubí z PP trub  DN 100</t>
  </si>
  <si>
    <t>-543864262</t>
  </si>
  <si>
    <t>43</t>
  </si>
  <si>
    <t>28617190</t>
  </si>
  <si>
    <t>Q kus - koleno kanalizační 90° PN 16 DN 100</t>
  </si>
  <si>
    <t>-1325306345</t>
  </si>
  <si>
    <t>44</t>
  </si>
  <si>
    <t>877315211</t>
  </si>
  <si>
    <t>Montáž tvarovek z tvrdého PVC-systém KG nebo z polypropylenu</t>
  </si>
  <si>
    <t>-1387721640</t>
  </si>
  <si>
    <t>45</t>
  </si>
  <si>
    <t>28611361</t>
  </si>
  <si>
    <t>koleno kanalizační PVC KG 160x45°</t>
  </si>
  <si>
    <t>1284727040</t>
  </si>
  <si>
    <t>46</t>
  </si>
  <si>
    <t>28612224</t>
  </si>
  <si>
    <t xml:space="preserve">odbočka kanalizační plastová PVC KG DN 250x160/45° </t>
  </si>
  <si>
    <t>1213608548</t>
  </si>
  <si>
    <t>47</t>
  </si>
  <si>
    <t>877325210</t>
  </si>
  <si>
    <t>Montáž elektrokolen 15°, 30° nebo 45° na kanalizačním potrubí z PE trub d 160</t>
  </si>
  <si>
    <t>1933974106</t>
  </si>
  <si>
    <t>48</t>
  </si>
  <si>
    <t>28614845</t>
  </si>
  <si>
    <t>koleno 45° SDR 11 PE 100 PN 16 D 160mm</t>
  </si>
  <si>
    <t>1877320729</t>
  </si>
  <si>
    <t>49</t>
  </si>
  <si>
    <t>2861484R</t>
  </si>
  <si>
    <t>koleno 30° SDR 11 PE 100 PN 16 D 160mm</t>
  </si>
  <si>
    <t>158382370</t>
  </si>
  <si>
    <t>50</t>
  </si>
  <si>
    <t>28654400</t>
  </si>
  <si>
    <t>lemový nákružek</t>
  </si>
  <si>
    <t>1486310199</t>
  </si>
  <si>
    <t>51</t>
  </si>
  <si>
    <t>28654410</t>
  </si>
  <si>
    <t>příruba volná k lemovému nákružku z polypropylénu 110</t>
  </si>
  <si>
    <t>1076177959</t>
  </si>
  <si>
    <t>52</t>
  </si>
  <si>
    <t>877325214</t>
  </si>
  <si>
    <t>Montáž  T-kusů  na kanalizačním potrubí z PE trub d 100/50</t>
  </si>
  <si>
    <t>-1899768411</t>
  </si>
  <si>
    <t>53</t>
  </si>
  <si>
    <t>28614968</t>
  </si>
  <si>
    <t>tvarovka T-kus, PE 100, PN 16, d 100-50</t>
  </si>
  <si>
    <t>1067853373</t>
  </si>
  <si>
    <t>54</t>
  </si>
  <si>
    <t>891213321</t>
  </si>
  <si>
    <t>Montáž ventilů odvzdušňovacích přírubových DN 50</t>
  </si>
  <si>
    <t>-1717500234</t>
  </si>
  <si>
    <t>55</t>
  </si>
  <si>
    <t>422145030</t>
  </si>
  <si>
    <t>ventil odvzdušňovací a zavzdušňovací DN 50´PN1-16 s přírubovým připojením</t>
  </si>
  <si>
    <t>1229334322</t>
  </si>
  <si>
    <t>56</t>
  </si>
  <si>
    <t>891261112</t>
  </si>
  <si>
    <t>Montáž vodovodních šoupátek otevřený výkop DN 100</t>
  </si>
  <si>
    <t>-1557608687</t>
  </si>
  <si>
    <t>57</t>
  </si>
  <si>
    <t>422214540</t>
  </si>
  <si>
    <t>šoupátko DN 100 L 190 odpadní voda  PN16</t>
  </si>
  <si>
    <t>-345062323</t>
  </si>
  <si>
    <t>58</t>
  </si>
  <si>
    <t>891263321</t>
  </si>
  <si>
    <t>Montáž ventilů zpětných DN 100</t>
  </si>
  <si>
    <t>1091287589</t>
  </si>
  <si>
    <t>59</t>
  </si>
  <si>
    <t>551186940</t>
  </si>
  <si>
    <t>zpětný kulový uzávěr DN 100 pro odpadní vodu PN 16</t>
  </si>
  <si>
    <t>-1672320840</t>
  </si>
  <si>
    <t>60</t>
  </si>
  <si>
    <t>894411311</t>
  </si>
  <si>
    <t>Osazení betonových dílců pro šachty skruží rovných</t>
  </si>
  <si>
    <t>1881357431</t>
  </si>
  <si>
    <t>61</t>
  </si>
  <si>
    <t>59224066</t>
  </si>
  <si>
    <t>skruž betonová DN 1000x250 SP, 100x25x12 cm</t>
  </si>
  <si>
    <t>-567837554</t>
  </si>
  <si>
    <t>62</t>
  </si>
  <si>
    <t>59224068</t>
  </si>
  <si>
    <t>skruž betonová DN 1000x500 SP, 100x50x12 cm</t>
  </si>
  <si>
    <t>1235500121</t>
  </si>
  <si>
    <t>63</t>
  </si>
  <si>
    <t>59225333</t>
  </si>
  <si>
    <t>skruž betonová DN 1000x750 SP, 100x75x12 cm</t>
  </si>
  <si>
    <t>-16404118</t>
  </si>
  <si>
    <t>64</t>
  </si>
  <si>
    <t>59225335</t>
  </si>
  <si>
    <t>skruž betonová 1000x1000 SP, 100x100x12 cm</t>
  </si>
  <si>
    <t>1500563869</t>
  </si>
  <si>
    <t>65</t>
  </si>
  <si>
    <t>894412411</t>
  </si>
  <si>
    <t>Osazení betonových dílců pro šachty skruží přechodových</t>
  </si>
  <si>
    <t>-768041972</t>
  </si>
  <si>
    <t>66</t>
  </si>
  <si>
    <t>59224312</t>
  </si>
  <si>
    <t>kónus šachetní betonový 625x600x120 SPK</t>
  </si>
  <si>
    <t>-2145173562</t>
  </si>
  <si>
    <t>67</t>
  </si>
  <si>
    <t>59224135</t>
  </si>
  <si>
    <t>prstenec betonový vyrovnávací 62,5x6x12 cm</t>
  </si>
  <si>
    <t>-209611035</t>
  </si>
  <si>
    <t>68</t>
  </si>
  <si>
    <t>59224176</t>
  </si>
  <si>
    <t>prstenec betonový vyrovnávací 62,5x8x12 cm</t>
  </si>
  <si>
    <t>-1865113232</t>
  </si>
  <si>
    <t>69</t>
  </si>
  <si>
    <t>592241R1</t>
  </si>
  <si>
    <t>prstenec betonový vyrovnávací 62,5x10x12 cm</t>
  </si>
  <si>
    <t>481601051</t>
  </si>
  <si>
    <t>70</t>
  </si>
  <si>
    <t>592241R2</t>
  </si>
  <si>
    <t>prstenec betonový vyrovnávací 62,5x12x12 cm</t>
  </si>
  <si>
    <t>1509682072</t>
  </si>
  <si>
    <t>71</t>
  </si>
  <si>
    <t>894414111</t>
  </si>
  <si>
    <t>Osazení betonových dílců pro šachty skruží základových (dno)</t>
  </si>
  <si>
    <t>1699962872</t>
  </si>
  <si>
    <t>72</t>
  </si>
  <si>
    <t>59224339</t>
  </si>
  <si>
    <t>dno betonové šachty kanalizační přímé 100x100x60 cm</t>
  </si>
  <si>
    <t>182478784</t>
  </si>
  <si>
    <t>73</t>
  </si>
  <si>
    <t>894414211</t>
  </si>
  <si>
    <t>Osazení betonových dílců pro šachty poklopů</t>
  </si>
  <si>
    <t>-2108547872</t>
  </si>
  <si>
    <t>74</t>
  </si>
  <si>
    <t>28661770.WVN</t>
  </si>
  <si>
    <t>POKLOP LITINOVÝ B125 BETONOVÝ RÁM BEGU</t>
  </si>
  <si>
    <t>424126175</t>
  </si>
  <si>
    <t>75</t>
  </si>
  <si>
    <t>R1</t>
  </si>
  <si>
    <t>Podchycení stávajících domovních přípojek a napojení na novou stoku</t>
  </si>
  <si>
    <t>kpl</t>
  </si>
  <si>
    <t>-345082650</t>
  </si>
  <si>
    <t>76</t>
  </si>
  <si>
    <t>R2</t>
  </si>
  <si>
    <t>Měřící a předávací šachta</t>
  </si>
  <si>
    <t>237051529</t>
  </si>
  <si>
    <t>železobetonový prefabrikát 2050/1400/1800 mm, včetně vodotěsného litinového poklopu a soupravy na uchycení armaturní sestavy:</t>
  </si>
  <si>
    <t>1  "kpl</t>
  </si>
  <si>
    <t>77</t>
  </si>
  <si>
    <t>R3</t>
  </si>
  <si>
    <t>Přírubový indukční průtokoměr DN 100</t>
  </si>
  <si>
    <t>-1623685098</t>
  </si>
  <si>
    <t>včetně vyhodnocovací fakturační jednotky:</t>
  </si>
  <si>
    <t>78</t>
  </si>
  <si>
    <t>919735113</t>
  </si>
  <si>
    <t>Řezání stávajícího živičného krytu hl do 150 mm</t>
  </si>
  <si>
    <t>-1837938369</t>
  </si>
  <si>
    <t>22,00  "gravitační kanalizace - křížení s komunikací u šachty Š1.3 a Š1.2</t>
  </si>
  <si>
    <t>24,00  "výtlačný řad - křížení s komunikací u šachty Š1v, Š2V a čerpací stanice</t>
  </si>
  <si>
    <t>79</t>
  </si>
  <si>
    <t>960111221</t>
  </si>
  <si>
    <t>Bourání konstrukcí betonových</t>
  </si>
  <si>
    <t>-1328641730</t>
  </si>
  <si>
    <t>9,00  "stávající jímka</t>
  </si>
  <si>
    <t>0,96  "betonový povrch nad přípojkou DP s1.5</t>
  </si>
  <si>
    <t>80</t>
  </si>
  <si>
    <t>966071822</t>
  </si>
  <si>
    <t>Rozebrání oplocení z drátěného pletiva se čtvercovými oky výšky do 2,0 m</t>
  </si>
  <si>
    <t>685034528</t>
  </si>
  <si>
    <t>81</t>
  </si>
  <si>
    <t>997221551</t>
  </si>
  <si>
    <t>Vodorovná doprava suti ze sypkých materiálů do 1 km</t>
  </si>
  <si>
    <t>-992361743</t>
  </si>
  <si>
    <t>vybouraná suť z konstrukce komunikace:</t>
  </si>
  <si>
    <t>5,52  "odstranění podkladu z kameniva těženého</t>
  </si>
  <si>
    <t>5,814  "odstranění povrchu živičného</t>
  </si>
  <si>
    <t>82</t>
  </si>
  <si>
    <t>997221559</t>
  </si>
  <si>
    <t>Příplatek ZKD 1 km u vodorovné dopravy suti ze sypkých materiálů</t>
  </si>
  <si>
    <t>344259888</t>
  </si>
  <si>
    <t>příplatek na 9 km</t>
  </si>
  <si>
    <t>11,334*9</t>
  </si>
  <si>
    <t>83</t>
  </si>
  <si>
    <t>997221571</t>
  </si>
  <si>
    <t>Vodorovná doprava vybouraných hmot do 1 km</t>
  </si>
  <si>
    <t>-1920486999</t>
  </si>
  <si>
    <t>vybourané hmoty:</t>
  </si>
  <si>
    <t>24,372  "beton</t>
  </si>
  <si>
    <t>84</t>
  </si>
  <si>
    <t>997221579</t>
  </si>
  <si>
    <t>Příplatek ZKD 1 km u vodorovné dopravy vybouraných hmot</t>
  </si>
  <si>
    <t>-1277848706</t>
  </si>
  <si>
    <t>24,372*9</t>
  </si>
  <si>
    <t>85</t>
  </si>
  <si>
    <t>997221611</t>
  </si>
  <si>
    <t>Nakládání suti na dopravní prostředky pro vodorovnou dopravu</t>
  </si>
  <si>
    <t>-1252795884</t>
  </si>
  <si>
    <t>86</t>
  </si>
  <si>
    <t>997221612</t>
  </si>
  <si>
    <t>Nakládání vybouraných hmot na dopravní prostředky pro vodorovnou dopravu</t>
  </si>
  <si>
    <t>-2083896262</t>
  </si>
  <si>
    <t>87</t>
  </si>
  <si>
    <t>997221815</t>
  </si>
  <si>
    <t>Poplatek za uložení na skládce (skládkovné) stavebního odpadu betonového kód odpadu 170 101</t>
  </si>
  <si>
    <t>1383969972</t>
  </si>
  <si>
    <t>88</t>
  </si>
  <si>
    <t>997221845</t>
  </si>
  <si>
    <t>Poplatek za uložení na skládce (skládkovné) odpadu asfaltového bez dehtu kód odpadu 170 302</t>
  </si>
  <si>
    <t>-1089452185</t>
  </si>
  <si>
    <t>89</t>
  </si>
  <si>
    <t>997221855</t>
  </si>
  <si>
    <t>Poplatek za uložení na skládce (skládkovné) zeminy a kameniva kód odpadu 170 504</t>
  </si>
  <si>
    <t>-100388121</t>
  </si>
  <si>
    <t>90</t>
  </si>
  <si>
    <t>998271301</t>
  </si>
  <si>
    <t>Přesun hmot pro kanalizace hloubené z betonu otevřený výkop</t>
  </si>
  <si>
    <t>1869912966</t>
  </si>
  <si>
    <t>91</t>
  </si>
  <si>
    <t>998276101</t>
  </si>
  <si>
    <t>Přesun hmot pro trubní vedení z trub z plastických hmot otevřený výkop</t>
  </si>
  <si>
    <t>887399069</t>
  </si>
  <si>
    <t>VP - Vícepráce</t>
  </si>
  <si>
    <t>PN</t>
  </si>
  <si>
    <t>3130b - IO 02  Čerpací stanice</t>
  </si>
  <si>
    <t xml:space="preserve">    2 - Zakládání</t>
  </si>
  <si>
    <t>-673631193</t>
  </si>
  <si>
    <t>5,0*7,0*0,1</t>
  </si>
  <si>
    <t>209409784</t>
  </si>
  <si>
    <t>5,0*5,0*4,0</t>
  </si>
  <si>
    <t>1819500505</t>
  </si>
  <si>
    <t>100,00*0,5</t>
  </si>
  <si>
    <t>1885578526</t>
  </si>
  <si>
    <t>2*5,0*4,0  "pažení výkopu</t>
  </si>
  <si>
    <t>-826401350</t>
  </si>
  <si>
    <t>161101103</t>
  </si>
  <si>
    <t>Svislé přemístění výkopku z horniny tř. 1 až 4 hl výkopu do 6 m</t>
  </si>
  <si>
    <t>783151601</t>
  </si>
  <si>
    <t>167101101</t>
  </si>
  <si>
    <t>Nakládání výkopku z hornin tř. 1 až 4 do 100 m3</t>
  </si>
  <si>
    <t>-1663301824</t>
  </si>
  <si>
    <t>100,00-65,77</t>
  </si>
  <si>
    <t>221297015</t>
  </si>
  <si>
    <t>1470304137</t>
  </si>
  <si>
    <t>100,00-3,6-2,03-7,68-20,92</t>
  </si>
  <si>
    <t>212752212</t>
  </si>
  <si>
    <t>Trativod z drenážních trubek plastových flexibilních D do 100 mm včetně lože otevřený výkop</t>
  </si>
  <si>
    <t>-1909700092</t>
  </si>
  <si>
    <t>5,00</t>
  </si>
  <si>
    <t>408646656</t>
  </si>
  <si>
    <t>jemnozrnný nesoudržný materiál:</t>
  </si>
  <si>
    <t>18,08*0,2</t>
  </si>
  <si>
    <t>35,00*0,1</t>
  </si>
  <si>
    <t>452312151</t>
  </si>
  <si>
    <t>Sedlové lože z betonu prostého tř. C 20/25 otevřený výkop</t>
  </si>
  <si>
    <t>-2105169227</t>
  </si>
  <si>
    <t>10,17*0,2  "pod prefabrikovanou šachtu</t>
  </si>
  <si>
    <t>4,90*0,15  "pod technologické vystrojení</t>
  </si>
  <si>
    <t>463212111</t>
  </si>
  <si>
    <t xml:space="preserve">Rovnanina z lomového kamene upraveného </t>
  </si>
  <si>
    <t>824407949</t>
  </si>
  <si>
    <t>35,00*0,2  "zpevněná plocha</t>
  </si>
  <si>
    <t>463212191</t>
  </si>
  <si>
    <t>Příplatek za vypracováni líce rovnaniny</t>
  </si>
  <si>
    <t>325019899</t>
  </si>
  <si>
    <t>5,0*7,0</t>
  </si>
  <si>
    <t>1047635380</t>
  </si>
  <si>
    <t>3,00  "napojení výtlaku</t>
  </si>
  <si>
    <t>5,00  "odvětrání sběrné nádrže</t>
  </si>
  <si>
    <t>potrubí kanalizační tlakové PE100 SDR 17 návin se signalizační vrstvou 110x6,6mm</t>
  </si>
  <si>
    <t>-1410621690</t>
  </si>
  <si>
    <t>871324301</t>
  </si>
  <si>
    <t>Montáž kanalizačního potrubí z PE SDR17 otevřený výkop sklon do 20 % svařovaných na tupo D 160x9,5</t>
  </si>
  <si>
    <t>806794073</t>
  </si>
  <si>
    <t>1,00  "napojení přítoku</t>
  </si>
  <si>
    <t>14,00  "odvětrání suchého prostoru šachty ČS</t>
  </si>
  <si>
    <t>28613419</t>
  </si>
  <si>
    <t>potrubí kanalizační tlakové PE100 SDR 17 návin se signalizační vrstvou 160x9,5mm</t>
  </si>
  <si>
    <t>42909415</t>
  </si>
  <si>
    <t>Montáž kolen na kanalizačním potrubí z PP trub hladkých plnostěnných DN 100</t>
  </si>
  <si>
    <t>1279972494</t>
  </si>
  <si>
    <t>1  "napojení výtlaku - elektrokoleno 45°</t>
  </si>
  <si>
    <t>2  "odvětrání sběrné nádrže  - elektrokoleno 45°</t>
  </si>
  <si>
    <t>3  "odvětrání suchého prostoru šachty ČS - elektrokoleno 45°</t>
  </si>
  <si>
    <t>2  "odvětrání sběrné nádrže - elektrokoleno  90°</t>
  </si>
  <si>
    <t>4  "odvětrání suchého prostoru šachty ČS - elektrokoleno 90°</t>
  </si>
  <si>
    <t>28614949</t>
  </si>
  <si>
    <t>elektrokoleno 45° PE 100 PN 16 d 110</t>
  </si>
  <si>
    <t>-747725191</t>
  </si>
  <si>
    <t>28614937</t>
  </si>
  <si>
    <t>elektrokoleno 90° PE 100 PN 16 d 110</t>
  </si>
  <si>
    <t>-1561321146</t>
  </si>
  <si>
    <t>877260330</t>
  </si>
  <si>
    <t>Montáž spojek a redukcí na kanalizačním potrubí z PP trub hladkých plnostěnných DN 100</t>
  </si>
  <si>
    <t>1117227234</t>
  </si>
  <si>
    <t>1  "napojení přítoku - elektrospojka</t>
  </si>
  <si>
    <t>1  "napojení výtlaku - elektrospojka</t>
  </si>
  <si>
    <t>1  "odvětrání sběrné nádrže - elektrospojka</t>
  </si>
  <si>
    <t>1  "napojení výtlaku - alektroredukce</t>
  </si>
  <si>
    <t>28614923</t>
  </si>
  <si>
    <t>elektrospojka SDR 17 PE 100 PN 10 d 160</t>
  </si>
  <si>
    <t>1691160145</t>
  </si>
  <si>
    <t>28614978</t>
  </si>
  <si>
    <t>elektroredukce PE 100 d 110-90</t>
  </si>
  <si>
    <t>1889233379</t>
  </si>
  <si>
    <t>894608211</t>
  </si>
  <si>
    <t>Výztuž šachet ze svařovaných sítí typu Kari</t>
  </si>
  <si>
    <t>1460085715</t>
  </si>
  <si>
    <t>137,64*0,001</t>
  </si>
  <si>
    <t>89465R</t>
  </si>
  <si>
    <t>Montáž a dodávka kotevních trnů z R 10 mm dl. 20 cm na chemickou kotvu</t>
  </si>
  <si>
    <t>-1544069140</t>
  </si>
  <si>
    <t>894R</t>
  </si>
  <si>
    <t>Osazení čerpací stanice a poklopu</t>
  </si>
  <si>
    <t>-1006653385</t>
  </si>
  <si>
    <t>5921R</t>
  </si>
  <si>
    <t>ŽB prefabrikovaná šachta čerpací stanice</t>
  </si>
  <si>
    <t>1595814587</t>
  </si>
  <si>
    <t>ŽB prefabrikát o vnitřním průměru 2500 mm:  dno, skruže, zákrytová deska, vodotěsný uzamykatelný litinový poklop 800/800 mm, včetně stupadel</t>
  </si>
  <si>
    <t>1 "kpl</t>
  </si>
  <si>
    <t>55349580</t>
  </si>
  <si>
    <t>hlavice odvětrávací PE 110</t>
  </si>
  <si>
    <t>-1629871262</t>
  </si>
  <si>
    <t>1  "odvětrání sběrné nádrže</t>
  </si>
  <si>
    <t>2  " odvětrání suchého prostoru šachty ČS</t>
  </si>
  <si>
    <t>899620161</t>
  </si>
  <si>
    <t>Obetonování plastové šachty z polypropylenu betonem prostým tř. C 30/37 otevřený výkop</t>
  </si>
  <si>
    <t>464408940</t>
  </si>
  <si>
    <t>2,26*3,4</t>
  </si>
  <si>
    <t>899640111</t>
  </si>
  <si>
    <t>Bednění pro obetonování plastových šachet hranatých otevřený výkop</t>
  </si>
  <si>
    <t>-218608836</t>
  </si>
  <si>
    <t>2,26  "bednění podkladního betonu</t>
  </si>
  <si>
    <t>36,17  "bednění obetonávky šachty</t>
  </si>
  <si>
    <t>R</t>
  </si>
  <si>
    <t>Technologické vystrojení čerpací stanice</t>
  </si>
  <si>
    <t>-550592299</t>
  </si>
  <si>
    <t>dle výkazu výměr</t>
  </si>
  <si>
    <t>-946732718</t>
  </si>
  <si>
    <t>998332011</t>
  </si>
  <si>
    <t>Přesun hmot - rovnanina</t>
  </si>
  <si>
    <t>506011035</t>
  </si>
  <si>
    <t>3130c - IO 03  Přípojka NN</t>
  </si>
  <si>
    <t xml:space="preserve">    21M - Přípojka NN 0,4 kV - montáže</t>
  </si>
  <si>
    <t xml:space="preserve">    46M - Zemní práce</t>
  </si>
  <si>
    <t>PSV - Práce a dodávky PSV</t>
  </si>
  <si>
    <t xml:space="preserve">    Z - Dodávka zařízení - rozvaděče</t>
  </si>
  <si>
    <t>M - Práce a dodávky M</t>
  </si>
  <si>
    <t xml:space="preserve">    21D - Přípojka NN 0,4 kV - materiál</t>
  </si>
  <si>
    <t>210100001</t>
  </si>
  <si>
    <t>Ukončení vodičů v rozváděči nebo na přístroji včetně zapojení průřezu žíly do 2,5 mm2</t>
  </si>
  <si>
    <t>1608503100</t>
  </si>
  <si>
    <t>210100005</t>
  </si>
  <si>
    <t>Ukončení vodičů v rozvaděči nebo na přístroji včetně zapojení průřezu žíly do 35 mm2</t>
  </si>
  <si>
    <t>-2146618779</t>
  </si>
  <si>
    <t>210112216</t>
  </si>
  <si>
    <t>Montáž chráničky HDPE</t>
  </si>
  <si>
    <t>-538973224</t>
  </si>
  <si>
    <t>2101122R1</t>
  </si>
  <si>
    <t>Montáž trubka ohebná ve zdi</t>
  </si>
  <si>
    <t>-2071186090</t>
  </si>
  <si>
    <t>2101122R2</t>
  </si>
  <si>
    <t>Montáž trubka pevná</t>
  </si>
  <si>
    <t>1777969263</t>
  </si>
  <si>
    <t>M741112101</t>
  </si>
  <si>
    <t>Montáž krabic do stěny pro svorkovnici EPS 1 KSK 125</t>
  </si>
  <si>
    <t>-1946114966</t>
  </si>
  <si>
    <t>M741120201</t>
  </si>
  <si>
    <t>Montáž silový vodič do chráničky H07V žíla 1,5-16 mm2</t>
  </si>
  <si>
    <t>1060900657</t>
  </si>
  <si>
    <t>M741122122</t>
  </si>
  <si>
    <t>Montáž silový kabel CYKY-J  3x1,5</t>
  </si>
  <si>
    <t>1914399099</t>
  </si>
  <si>
    <t>M741122134</t>
  </si>
  <si>
    <t>Montáž silový kabel CYKY-J  4x16</t>
  </si>
  <si>
    <t>-775530959</t>
  </si>
  <si>
    <t>M741124733</t>
  </si>
  <si>
    <t>Montáž silový kabel JYTY 2 až 19x1</t>
  </si>
  <si>
    <t>1044878852</t>
  </si>
  <si>
    <t>14,00  "JYTY 2x1</t>
  </si>
  <si>
    <t>4,00  "JYTY 19x1</t>
  </si>
  <si>
    <t>M741231027</t>
  </si>
  <si>
    <t>Montáž svorkovnice EPS 1</t>
  </si>
  <si>
    <t>-995221469</t>
  </si>
  <si>
    <t>M7412311002</t>
  </si>
  <si>
    <t>Montáž svorkovnice na potrubí - Bernard  včetně Cu pásky</t>
  </si>
  <si>
    <t>1350689664</t>
  </si>
  <si>
    <t>M741410003</t>
  </si>
  <si>
    <t>Montáž vodič uzemňovací drát FeZn D do 10 mm</t>
  </si>
  <si>
    <t>-575655165</t>
  </si>
  <si>
    <t>M741440031</t>
  </si>
  <si>
    <t>Montáž tyč zemnící délky do 2 m se svorkou</t>
  </si>
  <si>
    <t>1290971255</t>
  </si>
  <si>
    <t>M75111113</t>
  </si>
  <si>
    <t>Montáž ventilátoru potrubního</t>
  </si>
  <si>
    <t>-609996524</t>
  </si>
  <si>
    <t>M877175212</t>
  </si>
  <si>
    <t>Montáž koleno 90°/ 28,3 mm</t>
  </si>
  <si>
    <t>-1470695432</t>
  </si>
  <si>
    <t>Montáž rozvaděče - 4 kusy</t>
  </si>
  <si>
    <t>-2083582656</t>
  </si>
  <si>
    <t>461112400</t>
  </si>
  <si>
    <t>Vytýčení kabelové trati do 1 km</t>
  </si>
  <si>
    <t>1518302325</t>
  </si>
  <si>
    <t>1  "kus - celková délka trasy výkopů 101+7=108</t>
  </si>
  <si>
    <t>461161000</t>
  </si>
  <si>
    <t>Sejmutí drnu</t>
  </si>
  <si>
    <t>671861682</t>
  </si>
  <si>
    <t>101*0,35  "stávající trávník</t>
  </si>
  <si>
    <t>461341400</t>
  </si>
  <si>
    <t>Výkop rýhy 35x50</t>
  </si>
  <si>
    <t>-1925128843</t>
  </si>
  <si>
    <t xml:space="preserve">101*0,35*0,7  </t>
  </si>
  <si>
    <t>461341400.1</t>
  </si>
  <si>
    <t>Výkop rýhy 50x62</t>
  </si>
  <si>
    <t>146606338</t>
  </si>
  <si>
    <t>7*0,50*1</t>
  </si>
  <si>
    <t>461621100</t>
  </si>
  <si>
    <t>Naložení přebytečné zeminy</t>
  </si>
  <si>
    <t>424815156</t>
  </si>
  <si>
    <t>101*0,35*0,2+7*0,5*0,2</t>
  </si>
  <si>
    <t>461711200</t>
  </si>
  <si>
    <t>Násyp přebytečné zeminy</t>
  </si>
  <si>
    <t>789375263</t>
  </si>
  <si>
    <t>461731000</t>
  </si>
  <si>
    <t>Zához rýhy</t>
  </si>
  <si>
    <t>-2028975806</t>
  </si>
  <si>
    <t>101*0,35*0,5  "rýha 35x50</t>
  </si>
  <si>
    <t>7*0,5*0,8  "rýha 50x62</t>
  </si>
  <si>
    <t>461811400</t>
  </si>
  <si>
    <t>Provizorní úprava terénu</t>
  </si>
  <si>
    <t>-316436531</t>
  </si>
  <si>
    <t>101*0,35+7*0,5</t>
  </si>
  <si>
    <t>461831000</t>
  </si>
  <si>
    <t>Položení drnu, osetí travou</t>
  </si>
  <si>
    <t>-763339943</t>
  </si>
  <si>
    <t>462111100</t>
  </si>
  <si>
    <t>Hutnění zeminy  po 20 cm</t>
  </si>
  <si>
    <t>-1606872168</t>
  </si>
  <si>
    <t>101*0,35*0,7+7*0,5*1</t>
  </si>
  <si>
    <t>463852112</t>
  </si>
  <si>
    <t>Kabelový průchod do 150 mm vč. materiálu</t>
  </si>
  <si>
    <t>1877491342</t>
  </si>
  <si>
    <t>464511110</t>
  </si>
  <si>
    <t>Zřízení pískového kabelového lože, včetně písku</t>
  </si>
  <si>
    <t>1535982283</t>
  </si>
  <si>
    <t>464512510</t>
  </si>
  <si>
    <t xml:space="preserve">Výstražná fólie PVC 220 </t>
  </si>
  <si>
    <t>634412255</t>
  </si>
  <si>
    <t>469769100</t>
  </si>
  <si>
    <t>Odvoz přebytečné zeminy do 1 km</t>
  </si>
  <si>
    <t>1310019211</t>
  </si>
  <si>
    <t>46976R</t>
  </si>
  <si>
    <t>Rozhrnutí přebytečné zeminy</t>
  </si>
  <si>
    <t>-1601777505</t>
  </si>
  <si>
    <t>R11</t>
  </si>
  <si>
    <t>Rozvaděč RE</t>
  </si>
  <si>
    <t>-481782495</t>
  </si>
  <si>
    <t>"komplet rozvaděč plastový s pilířem, 3f s rezervou HDO                                           5700,00</t>
  </si>
  <si>
    <t>"jistič PL7, char B, 3-pólový, Icn=10kA,In=25A                                                                     455,00</t>
  </si>
  <si>
    <t>R12</t>
  </si>
  <si>
    <t>Rozvaděč R1A</t>
  </si>
  <si>
    <t>-2058192372</t>
  </si>
  <si>
    <t>1  "jistič PL7, char B, 1-pólový, Icn=10kA, In=10A                                                                230,00</t>
  </si>
  <si>
    <t>R13</t>
  </si>
  <si>
    <t>Rozvaděč RM</t>
  </si>
  <si>
    <t>1348816413</t>
  </si>
  <si>
    <t>"komplet rozvaděč vyzdívaný včetně základu a stříšky                                                  7745,00</t>
  </si>
  <si>
    <t>"mřížka nerez 200x200 mm, rozteč mřížky min 1 cm - 3 kusyx185                                555,00</t>
  </si>
  <si>
    <t>R14</t>
  </si>
  <si>
    <t>Rozvaděč RVJ</t>
  </si>
  <si>
    <t>1011067496</t>
  </si>
  <si>
    <t>"plastová rozvaděčová skříň EASYBOX IP 65 - prázdná skříň bez dvířek - TYP 1       1253,00</t>
  </si>
  <si>
    <t>"plastová dvířka transparentní pro rozvaděčovou skříň EASYBOX - TYP 1                   890,00</t>
  </si>
  <si>
    <t>"montážní panel plastový pro rozvaděčovou skříň EASYBOX - TYP 1                            276,00</t>
  </si>
  <si>
    <t>"vnitřní dvířka plastová pro rozvaděčovou skříň EASYBOX - TYP 1                                 435,00</t>
  </si>
  <si>
    <t>"vložkový zámek s klíčem pro skříně EASYBOX - pro transparentní dveře                 282,00</t>
  </si>
  <si>
    <t>R15</t>
  </si>
  <si>
    <t>Potrubní ventilátor</t>
  </si>
  <si>
    <t>-1041642291</t>
  </si>
  <si>
    <t>"potrubní ventilátor pro potrubí DN 150, 48W, 230V, 0,35A, 580 m3/h s regulací IPx4</t>
  </si>
  <si>
    <t>1  "kus</t>
  </si>
  <si>
    <t>21085-MAT</t>
  </si>
  <si>
    <t>Kabel CYKY 3x1,5</t>
  </si>
  <si>
    <t>256</t>
  </si>
  <si>
    <t>1267577215</t>
  </si>
  <si>
    <t>210851-MAT</t>
  </si>
  <si>
    <t>Kabel CYKY 4x16</t>
  </si>
  <si>
    <t>203972691</t>
  </si>
  <si>
    <t>210852-MAT</t>
  </si>
  <si>
    <t>Kabel JYTY 2x1</t>
  </si>
  <si>
    <t>-817887571</t>
  </si>
  <si>
    <t>210855-MAT</t>
  </si>
  <si>
    <t>Kabel JYTY 19x1</t>
  </si>
  <si>
    <t>-1573562694</t>
  </si>
  <si>
    <t>101992-MAT</t>
  </si>
  <si>
    <t>Dutinka DI 16 mm izolovaná</t>
  </si>
  <si>
    <t>1555589465</t>
  </si>
  <si>
    <t>210853-MAT</t>
  </si>
  <si>
    <t>Vodič H07V - U 4 ZŽ</t>
  </si>
  <si>
    <t>-1852765239</t>
  </si>
  <si>
    <t>210854-MAT</t>
  </si>
  <si>
    <t>Vodič H07V - K 16 ZŽ</t>
  </si>
  <si>
    <t>-1319581698</t>
  </si>
  <si>
    <t>21011-MAT</t>
  </si>
  <si>
    <t>Trubka ohebná ve zdi D 20 mm</t>
  </si>
  <si>
    <t>-718624919</t>
  </si>
  <si>
    <t>210111-MAT</t>
  </si>
  <si>
    <t>Trubka elektroinstalační ohebná dvouplášťová korugovaná D 41/50 mm, HDPE</t>
  </si>
  <si>
    <t>-1485587540</t>
  </si>
  <si>
    <t>210112-MAT</t>
  </si>
  <si>
    <t>Trubka elektroinstalační ohebná dvouplášťová korugovaná D 75/90 mm, HDPE</t>
  </si>
  <si>
    <t>-1129037806</t>
  </si>
  <si>
    <t>210113-MAT</t>
  </si>
  <si>
    <t>Trubka elektroinstalační ohebná dvouplášťová korugovaná D 90/110 mm, HDPE</t>
  </si>
  <si>
    <t>-1434574320</t>
  </si>
  <si>
    <t>210115-MAT</t>
  </si>
  <si>
    <t>Trubka pevná ocelová pozinkovaná 3000/28,3 mm</t>
  </si>
  <si>
    <t>1137619180</t>
  </si>
  <si>
    <t>210116-MAT</t>
  </si>
  <si>
    <t>Koleno ocelové pozinkované 90°/28,3 mm</t>
  </si>
  <si>
    <t>394538209</t>
  </si>
  <si>
    <t>210117-MAT</t>
  </si>
  <si>
    <t>Svorkovnice EPS 1</t>
  </si>
  <si>
    <t>-1787554770</t>
  </si>
  <si>
    <t>210118-MAT</t>
  </si>
  <si>
    <t>Svorkovnice Bernard vč. Cu pásky</t>
  </si>
  <si>
    <t>131073477</t>
  </si>
  <si>
    <t>210119-MAT</t>
  </si>
  <si>
    <t>Krabice do stěny pro svorkovnici EPS 1 KSK 125</t>
  </si>
  <si>
    <t>-1600349120</t>
  </si>
  <si>
    <t>210120-MAT</t>
  </si>
  <si>
    <t>Drát FeZn 10</t>
  </si>
  <si>
    <t>-2043157389</t>
  </si>
  <si>
    <t>210121-MAT</t>
  </si>
  <si>
    <t>Zemnící tyč se svorkou 1,5 m</t>
  </si>
  <si>
    <t>-2106668714</t>
  </si>
  <si>
    <t>210R</t>
  </si>
  <si>
    <t>Doplňkový elektroinstalační materiál (hmoždinky apod.)</t>
  </si>
  <si>
    <t>1548101015</t>
  </si>
  <si>
    <t>210R1</t>
  </si>
  <si>
    <t>Prořez 5% z řezaného materiálu</t>
  </si>
  <si>
    <t>%</t>
  </si>
  <si>
    <t>-612299220</t>
  </si>
  <si>
    <t>210R2</t>
  </si>
  <si>
    <t>Materiál podružný 3% z materiálu nosného</t>
  </si>
  <si>
    <t>-846912764</t>
  </si>
  <si>
    <t>3130d - Vedlejší náklady</t>
  </si>
  <si>
    <t>VRN - Vedlejší rozpočtové náklady</t>
  </si>
  <si>
    <t>01</t>
  </si>
  <si>
    <t>1505048920</t>
  </si>
  <si>
    <t>02</t>
  </si>
  <si>
    <t>Uvedení ploch dotčených stavbou do původního stavu</t>
  </si>
  <si>
    <t>-2093717373</t>
  </si>
  <si>
    <t>03</t>
  </si>
  <si>
    <t>Opatření k zamezení vyvážení nečistot ze staveniště</t>
  </si>
  <si>
    <t>887810897</t>
  </si>
  <si>
    <t>04</t>
  </si>
  <si>
    <t>Vytýčení inženýrských sítí</t>
  </si>
  <si>
    <t>-836823284</t>
  </si>
  <si>
    <t>05</t>
  </si>
  <si>
    <t>Zabezpečení odvodu splašků po dobu stavby</t>
  </si>
  <si>
    <t>1503676411</t>
  </si>
  <si>
    <t>06</t>
  </si>
  <si>
    <t>Zkouška těsnosti kanalizace</t>
  </si>
  <si>
    <t>2057002704</t>
  </si>
  <si>
    <t>07</t>
  </si>
  <si>
    <t>Tlaková zkouška potrubí</t>
  </si>
  <si>
    <t xml:space="preserve">kpl    </t>
  </si>
  <si>
    <t>1392227466</t>
  </si>
  <si>
    <t>08</t>
  </si>
  <si>
    <t>Kamerová prohlídka potrubí</t>
  </si>
  <si>
    <t>-697497876</t>
  </si>
  <si>
    <t>09</t>
  </si>
  <si>
    <t>Ochrana vzrostlých dřevin po dobu stavby - 6 kusů</t>
  </si>
  <si>
    <t>1575706033</t>
  </si>
  <si>
    <t>091</t>
  </si>
  <si>
    <t>Dočasné přejezdy/přechody přes výkopy po dobu provádění prací</t>
  </si>
  <si>
    <t>931745332</t>
  </si>
  <si>
    <t>092</t>
  </si>
  <si>
    <t>Čerpání vody</t>
  </si>
  <si>
    <t>351930420</t>
  </si>
  <si>
    <t>093</t>
  </si>
  <si>
    <t>Dopravně inženýrská opatření</t>
  </si>
  <si>
    <t>1523878018</t>
  </si>
  <si>
    <t>3130e - Ostatní náklady</t>
  </si>
  <si>
    <t>HSV - HSV</t>
  </si>
  <si>
    <t xml:space="preserve">    ON - Ostatní náklady</t>
  </si>
  <si>
    <t>Dokumentace a pasportizace objektů</t>
  </si>
  <si>
    <t>1191182472</t>
  </si>
  <si>
    <t>Dokumentace skutečného provedení stavby</t>
  </si>
  <si>
    <t>1853418005</t>
  </si>
  <si>
    <t>Geodetické zaměření díla</t>
  </si>
  <si>
    <t>1659212143</t>
  </si>
  <si>
    <t>Fotodokumentace postupu výstavby</t>
  </si>
  <si>
    <t>-768952982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</si>
</sst>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167" fontId="37" fillId="4" borderId="25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workbookViewId="0">
      <pane ySplit="1" topLeftCell="A2" activePane="bottomLeft" state="frozen"/>
      <selection pane="bottomLeft" activeCell="E20" sqref="E20:J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R2" s="251" t="s">
        <v>8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10" t="s">
        <v>12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7"/>
      <c r="AS4" s="21" t="s">
        <v>13</v>
      </c>
      <c r="BE4" s="28" t="s">
        <v>14</v>
      </c>
      <c r="BS4" s="22" t="s">
        <v>15</v>
      </c>
    </row>
    <row r="5" spans="1:73" ht="14.45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214" t="s">
        <v>17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9"/>
      <c r="AQ5" s="27"/>
      <c r="BE5" s="212" t="s">
        <v>18</v>
      </c>
      <c r="BS5" s="22" t="s">
        <v>9</v>
      </c>
    </row>
    <row r="6" spans="1:73" ht="36.950000000000003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216" t="s">
        <v>20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9"/>
      <c r="AQ6" s="27"/>
      <c r="BE6" s="213"/>
      <c r="BS6" s="22" t="s">
        <v>9</v>
      </c>
    </row>
    <row r="7" spans="1:73" ht="14.45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5</v>
      </c>
      <c r="AO7" s="29"/>
      <c r="AP7" s="29"/>
      <c r="AQ7" s="27"/>
      <c r="BE7" s="213"/>
      <c r="BS7" s="22" t="s">
        <v>9</v>
      </c>
    </row>
    <row r="8" spans="1:73" ht="14.45" customHeight="1">
      <c r="B8" s="26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34"/>
      <c r="AO8" s="29"/>
      <c r="AP8" s="29"/>
      <c r="AQ8" s="27"/>
      <c r="BE8" s="213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13"/>
      <c r="BS9" s="22" t="s">
        <v>9</v>
      </c>
    </row>
    <row r="10" spans="1:73" ht="14.45" customHeight="1">
      <c r="B10" s="26"/>
      <c r="C10" s="29"/>
      <c r="D10" s="33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27</v>
      </c>
      <c r="AL10" s="29"/>
      <c r="AM10" s="29"/>
      <c r="AN10" s="31" t="s">
        <v>5</v>
      </c>
      <c r="AO10" s="29"/>
      <c r="AP10" s="29"/>
      <c r="AQ10" s="27"/>
      <c r="BE10" s="213"/>
      <c r="BS10" s="22" t="s">
        <v>9</v>
      </c>
    </row>
    <row r="11" spans="1:73" ht="18.399999999999999" customHeight="1">
      <c r="B11" s="26"/>
      <c r="C11" s="29"/>
      <c r="D11" s="29"/>
      <c r="E11" s="31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28</v>
      </c>
      <c r="AL11" s="29"/>
      <c r="AM11" s="29"/>
      <c r="AN11" s="31" t="s">
        <v>5</v>
      </c>
      <c r="AO11" s="29"/>
      <c r="AP11" s="29"/>
      <c r="AQ11" s="27"/>
      <c r="BE11" s="213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13"/>
      <c r="BS12" s="22" t="s">
        <v>9</v>
      </c>
    </row>
    <row r="13" spans="1:73" ht="14.45" customHeight="1">
      <c r="B13" s="26"/>
      <c r="C13" s="29"/>
      <c r="D13" s="33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27</v>
      </c>
      <c r="AL13" s="29"/>
      <c r="AM13" s="29"/>
      <c r="AN13" s="35" t="s">
        <v>30</v>
      </c>
      <c r="AO13" s="29"/>
      <c r="AP13" s="29"/>
      <c r="AQ13" s="27"/>
      <c r="BE13" s="213"/>
      <c r="BS13" s="22" t="s">
        <v>9</v>
      </c>
    </row>
    <row r="14" spans="1:73">
      <c r="B14" s="26"/>
      <c r="C14" s="29"/>
      <c r="D14" s="29"/>
      <c r="E14" s="217" t="s">
        <v>30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33" t="s">
        <v>28</v>
      </c>
      <c r="AL14" s="29"/>
      <c r="AM14" s="29"/>
      <c r="AN14" s="35" t="s">
        <v>30</v>
      </c>
      <c r="AO14" s="29"/>
      <c r="AP14" s="29"/>
      <c r="AQ14" s="27"/>
      <c r="BE14" s="213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13"/>
      <c r="BS15" s="22" t="s">
        <v>6</v>
      </c>
    </row>
    <row r="16" spans="1:73" ht="14.45" customHeight="1">
      <c r="B16" s="26"/>
      <c r="C16" s="29"/>
      <c r="D16" s="33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27</v>
      </c>
      <c r="AL16" s="29"/>
      <c r="AM16" s="29"/>
      <c r="AN16" s="31" t="s">
        <v>5</v>
      </c>
      <c r="AO16" s="29"/>
      <c r="AP16" s="29"/>
      <c r="AQ16" s="27"/>
      <c r="BE16" s="213"/>
      <c r="BS16" s="22" t="s">
        <v>6</v>
      </c>
    </row>
    <row r="17" spans="2:71" ht="18.399999999999999" customHeight="1">
      <c r="B17" s="26"/>
      <c r="C17" s="29"/>
      <c r="D17" s="29"/>
      <c r="E17" s="31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28</v>
      </c>
      <c r="AL17" s="29"/>
      <c r="AM17" s="29"/>
      <c r="AN17" s="31" t="s">
        <v>5</v>
      </c>
      <c r="AO17" s="29"/>
      <c r="AP17" s="29"/>
      <c r="AQ17" s="27"/>
      <c r="BE17" s="213"/>
      <c r="BS17" s="22" t="s">
        <v>32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13"/>
      <c r="BS18" s="22" t="s">
        <v>9</v>
      </c>
    </row>
    <row r="19" spans="2:71" ht="14.45" customHeight="1">
      <c r="B19" s="26"/>
      <c r="C19" s="29"/>
      <c r="D19" s="33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27</v>
      </c>
      <c r="AL19" s="29"/>
      <c r="AM19" s="29"/>
      <c r="AN19" s="31" t="s">
        <v>5</v>
      </c>
      <c r="AO19" s="29"/>
      <c r="AP19" s="29"/>
      <c r="AQ19" s="27"/>
      <c r="BE19" s="213"/>
      <c r="BS19" s="22" t="s">
        <v>9</v>
      </c>
    </row>
    <row r="20" spans="2:71" ht="18.399999999999999" customHeight="1">
      <c r="B20" s="26"/>
      <c r="C20" s="29"/>
      <c r="D20" s="29"/>
      <c r="E20" s="31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28</v>
      </c>
      <c r="AL20" s="29"/>
      <c r="AM20" s="29"/>
      <c r="AN20" s="31" t="s">
        <v>5</v>
      </c>
      <c r="AO20" s="29"/>
      <c r="AP20" s="29"/>
      <c r="AQ20" s="27"/>
      <c r="BE20" s="213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13"/>
    </row>
    <row r="22" spans="2:71">
      <c r="B22" s="26"/>
      <c r="C22" s="29"/>
      <c r="D22" s="33" t="s">
        <v>34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13"/>
    </row>
    <row r="23" spans="2:71" ht="16.5" customHeight="1">
      <c r="B23" s="26"/>
      <c r="C23" s="29"/>
      <c r="D23" s="29"/>
      <c r="E23" s="219" t="s">
        <v>5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9"/>
      <c r="AP23" s="29"/>
      <c r="AQ23" s="27"/>
      <c r="BE23" s="213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13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13"/>
    </row>
    <row r="26" spans="2:71" ht="14.45" customHeight="1">
      <c r="B26" s="26"/>
      <c r="C26" s="29"/>
      <c r="D26" s="37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0">
        <f>ROUND(AG87,2)</f>
        <v>0</v>
      </c>
      <c r="AL26" s="215"/>
      <c r="AM26" s="215"/>
      <c r="AN26" s="215"/>
      <c r="AO26" s="215"/>
      <c r="AP26" s="29"/>
      <c r="AQ26" s="27"/>
      <c r="BE26" s="213"/>
    </row>
    <row r="27" spans="2:71" ht="14.45" customHeight="1">
      <c r="B27" s="26"/>
      <c r="C27" s="29"/>
      <c r="D27" s="37" t="s">
        <v>36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0">
        <f>ROUND(AG94,2)</f>
        <v>0</v>
      </c>
      <c r="AL27" s="220"/>
      <c r="AM27" s="220"/>
      <c r="AN27" s="220"/>
      <c r="AO27" s="220"/>
      <c r="AP27" s="29"/>
      <c r="AQ27" s="27"/>
      <c r="BE27" s="213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3"/>
    </row>
    <row r="29" spans="2:71" s="1" customFormat="1" ht="25.9" customHeight="1">
      <c r="B29" s="38"/>
      <c r="C29" s="39"/>
      <c r="D29" s="41" t="s">
        <v>37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1">
        <f>ROUND(AK26+AK27,2)</f>
        <v>0</v>
      </c>
      <c r="AL29" s="222"/>
      <c r="AM29" s="222"/>
      <c r="AN29" s="222"/>
      <c r="AO29" s="222"/>
      <c r="AP29" s="39"/>
      <c r="AQ29" s="40"/>
      <c r="BE29" s="213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3"/>
    </row>
    <row r="31" spans="2:71" s="2" customFormat="1" ht="14.45" customHeight="1">
      <c r="B31" s="43"/>
      <c r="C31" s="44"/>
      <c r="D31" s="45" t="s">
        <v>38</v>
      </c>
      <c r="E31" s="44"/>
      <c r="F31" s="45" t="s">
        <v>39</v>
      </c>
      <c r="G31" s="44"/>
      <c r="H31" s="44"/>
      <c r="I31" s="44"/>
      <c r="J31" s="44"/>
      <c r="K31" s="44"/>
      <c r="L31" s="223">
        <v>0.21</v>
      </c>
      <c r="M31" s="224"/>
      <c r="N31" s="224"/>
      <c r="O31" s="224"/>
      <c r="P31" s="44"/>
      <c r="Q31" s="44"/>
      <c r="R31" s="44"/>
      <c r="S31" s="44"/>
      <c r="T31" s="47" t="s">
        <v>40</v>
      </c>
      <c r="U31" s="44"/>
      <c r="V31" s="44"/>
      <c r="W31" s="225">
        <f>ROUND(AZ87+SUM(CD95:CD99),2)</f>
        <v>0</v>
      </c>
      <c r="X31" s="224"/>
      <c r="Y31" s="224"/>
      <c r="Z31" s="224"/>
      <c r="AA31" s="224"/>
      <c r="AB31" s="224"/>
      <c r="AC31" s="224"/>
      <c r="AD31" s="224"/>
      <c r="AE31" s="224"/>
      <c r="AF31" s="44"/>
      <c r="AG31" s="44"/>
      <c r="AH31" s="44"/>
      <c r="AI31" s="44"/>
      <c r="AJ31" s="44"/>
      <c r="AK31" s="225">
        <f>ROUND(AV87+SUM(BY95:BY99),2)</f>
        <v>0</v>
      </c>
      <c r="AL31" s="224"/>
      <c r="AM31" s="224"/>
      <c r="AN31" s="224"/>
      <c r="AO31" s="224"/>
      <c r="AP31" s="44"/>
      <c r="AQ31" s="48"/>
      <c r="BE31" s="213"/>
    </row>
    <row r="32" spans="2:71" s="2" customFormat="1" ht="14.45" customHeight="1">
      <c r="B32" s="43"/>
      <c r="C32" s="44"/>
      <c r="D32" s="44"/>
      <c r="E32" s="44"/>
      <c r="F32" s="45" t="s">
        <v>41</v>
      </c>
      <c r="G32" s="44"/>
      <c r="H32" s="44"/>
      <c r="I32" s="44"/>
      <c r="J32" s="44"/>
      <c r="K32" s="44"/>
      <c r="L32" s="223">
        <v>0.15</v>
      </c>
      <c r="M32" s="224"/>
      <c r="N32" s="224"/>
      <c r="O32" s="224"/>
      <c r="P32" s="44"/>
      <c r="Q32" s="44"/>
      <c r="R32" s="44"/>
      <c r="S32" s="44"/>
      <c r="T32" s="47" t="s">
        <v>40</v>
      </c>
      <c r="U32" s="44"/>
      <c r="V32" s="44"/>
      <c r="W32" s="225">
        <f>ROUND(BA87+SUM(CE95:CE99),2)</f>
        <v>0</v>
      </c>
      <c r="X32" s="224"/>
      <c r="Y32" s="224"/>
      <c r="Z32" s="224"/>
      <c r="AA32" s="224"/>
      <c r="AB32" s="224"/>
      <c r="AC32" s="224"/>
      <c r="AD32" s="224"/>
      <c r="AE32" s="224"/>
      <c r="AF32" s="44"/>
      <c r="AG32" s="44"/>
      <c r="AH32" s="44"/>
      <c r="AI32" s="44"/>
      <c r="AJ32" s="44"/>
      <c r="AK32" s="225">
        <f>ROUND(AW87+SUM(BZ95:BZ99),2)</f>
        <v>0</v>
      </c>
      <c r="AL32" s="224"/>
      <c r="AM32" s="224"/>
      <c r="AN32" s="224"/>
      <c r="AO32" s="224"/>
      <c r="AP32" s="44"/>
      <c r="AQ32" s="48"/>
      <c r="BE32" s="213"/>
    </row>
    <row r="33" spans="2:57" s="2" customFormat="1" ht="14.45" hidden="1" customHeight="1">
      <c r="B33" s="43"/>
      <c r="C33" s="44"/>
      <c r="D33" s="44"/>
      <c r="E33" s="44"/>
      <c r="F33" s="45" t="s">
        <v>42</v>
      </c>
      <c r="G33" s="44"/>
      <c r="H33" s="44"/>
      <c r="I33" s="44"/>
      <c r="J33" s="44"/>
      <c r="K33" s="44"/>
      <c r="L33" s="223">
        <v>0.21</v>
      </c>
      <c r="M33" s="224"/>
      <c r="N33" s="224"/>
      <c r="O33" s="224"/>
      <c r="P33" s="44"/>
      <c r="Q33" s="44"/>
      <c r="R33" s="44"/>
      <c r="S33" s="44"/>
      <c r="T33" s="47" t="s">
        <v>40</v>
      </c>
      <c r="U33" s="44"/>
      <c r="V33" s="44"/>
      <c r="W33" s="225">
        <f>ROUND(BB87+SUM(CF95:CF99),2)</f>
        <v>0</v>
      </c>
      <c r="X33" s="224"/>
      <c r="Y33" s="224"/>
      <c r="Z33" s="224"/>
      <c r="AA33" s="224"/>
      <c r="AB33" s="224"/>
      <c r="AC33" s="224"/>
      <c r="AD33" s="224"/>
      <c r="AE33" s="224"/>
      <c r="AF33" s="44"/>
      <c r="AG33" s="44"/>
      <c r="AH33" s="44"/>
      <c r="AI33" s="44"/>
      <c r="AJ33" s="44"/>
      <c r="AK33" s="225">
        <v>0</v>
      </c>
      <c r="AL33" s="224"/>
      <c r="AM33" s="224"/>
      <c r="AN33" s="224"/>
      <c r="AO33" s="224"/>
      <c r="AP33" s="44"/>
      <c r="AQ33" s="48"/>
      <c r="BE33" s="213"/>
    </row>
    <row r="34" spans="2:57" s="2" customFormat="1" ht="14.45" hidden="1" customHeight="1">
      <c r="B34" s="43"/>
      <c r="C34" s="44"/>
      <c r="D34" s="44"/>
      <c r="E34" s="44"/>
      <c r="F34" s="45" t="s">
        <v>43</v>
      </c>
      <c r="G34" s="44"/>
      <c r="H34" s="44"/>
      <c r="I34" s="44"/>
      <c r="J34" s="44"/>
      <c r="K34" s="44"/>
      <c r="L34" s="223">
        <v>0.15</v>
      </c>
      <c r="M34" s="224"/>
      <c r="N34" s="224"/>
      <c r="O34" s="224"/>
      <c r="P34" s="44"/>
      <c r="Q34" s="44"/>
      <c r="R34" s="44"/>
      <c r="S34" s="44"/>
      <c r="T34" s="47" t="s">
        <v>40</v>
      </c>
      <c r="U34" s="44"/>
      <c r="V34" s="44"/>
      <c r="W34" s="225">
        <f>ROUND(BC87+SUM(CG95:CG99),2)</f>
        <v>0</v>
      </c>
      <c r="X34" s="224"/>
      <c r="Y34" s="224"/>
      <c r="Z34" s="224"/>
      <c r="AA34" s="224"/>
      <c r="AB34" s="224"/>
      <c r="AC34" s="224"/>
      <c r="AD34" s="224"/>
      <c r="AE34" s="224"/>
      <c r="AF34" s="44"/>
      <c r="AG34" s="44"/>
      <c r="AH34" s="44"/>
      <c r="AI34" s="44"/>
      <c r="AJ34" s="44"/>
      <c r="AK34" s="225">
        <v>0</v>
      </c>
      <c r="AL34" s="224"/>
      <c r="AM34" s="224"/>
      <c r="AN34" s="224"/>
      <c r="AO34" s="224"/>
      <c r="AP34" s="44"/>
      <c r="AQ34" s="48"/>
      <c r="BE34" s="213"/>
    </row>
    <row r="35" spans="2:57" s="2" customFormat="1" ht="14.45" hidden="1" customHeight="1">
      <c r="B35" s="43"/>
      <c r="C35" s="44"/>
      <c r="D35" s="44"/>
      <c r="E35" s="44"/>
      <c r="F35" s="45" t="s">
        <v>44</v>
      </c>
      <c r="G35" s="44"/>
      <c r="H35" s="44"/>
      <c r="I35" s="44"/>
      <c r="J35" s="44"/>
      <c r="K35" s="44"/>
      <c r="L35" s="223">
        <v>0</v>
      </c>
      <c r="M35" s="224"/>
      <c r="N35" s="224"/>
      <c r="O35" s="224"/>
      <c r="P35" s="44"/>
      <c r="Q35" s="44"/>
      <c r="R35" s="44"/>
      <c r="S35" s="44"/>
      <c r="T35" s="47" t="s">
        <v>40</v>
      </c>
      <c r="U35" s="44"/>
      <c r="V35" s="44"/>
      <c r="W35" s="225">
        <f>ROUND(BD87+SUM(CH95:CH99),2)</f>
        <v>0</v>
      </c>
      <c r="X35" s="224"/>
      <c r="Y35" s="224"/>
      <c r="Z35" s="224"/>
      <c r="AA35" s="224"/>
      <c r="AB35" s="224"/>
      <c r="AC35" s="224"/>
      <c r="AD35" s="224"/>
      <c r="AE35" s="224"/>
      <c r="AF35" s="44"/>
      <c r="AG35" s="44"/>
      <c r="AH35" s="44"/>
      <c r="AI35" s="44"/>
      <c r="AJ35" s="44"/>
      <c r="AK35" s="225">
        <v>0</v>
      </c>
      <c r="AL35" s="224"/>
      <c r="AM35" s="224"/>
      <c r="AN35" s="224"/>
      <c r="AO35" s="224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45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46</v>
      </c>
      <c r="U37" s="51"/>
      <c r="V37" s="51"/>
      <c r="W37" s="51"/>
      <c r="X37" s="226" t="s">
        <v>47</v>
      </c>
      <c r="Y37" s="227"/>
      <c r="Z37" s="227"/>
      <c r="AA37" s="227"/>
      <c r="AB37" s="227"/>
      <c r="AC37" s="51"/>
      <c r="AD37" s="51"/>
      <c r="AE37" s="51"/>
      <c r="AF37" s="51"/>
      <c r="AG37" s="51"/>
      <c r="AH37" s="51"/>
      <c r="AI37" s="51"/>
      <c r="AJ37" s="51"/>
      <c r="AK37" s="228">
        <f>SUM(AK29:AK35)</f>
        <v>0</v>
      </c>
      <c r="AL37" s="227"/>
      <c r="AM37" s="227"/>
      <c r="AN37" s="227"/>
      <c r="AO37" s="229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3.5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>
      <c r="B49" s="38"/>
      <c r="C49" s="39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49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3.5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3.5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3.5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3.5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3.5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3.5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3.5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>
      <c r="B58" s="38"/>
      <c r="C58" s="39"/>
      <c r="D58" s="58" t="s">
        <v>50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51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50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51</v>
      </c>
      <c r="AN58" s="59"/>
      <c r="AO58" s="61"/>
      <c r="AP58" s="39"/>
      <c r="AQ58" s="40"/>
    </row>
    <row r="59" spans="2:43" ht="13.5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>
      <c r="B60" s="38"/>
      <c r="C60" s="39"/>
      <c r="D60" s="53" t="s">
        <v>52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53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3.5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3.5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3.5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3.5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3.5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3.5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3.5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>
      <c r="B69" s="38"/>
      <c r="C69" s="39"/>
      <c r="D69" s="58" t="s">
        <v>50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51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50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51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0" t="s">
        <v>54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ST3130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0" t="str">
        <f>K6</f>
        <v>Areál jezu České Vrbné - odkanalizování provozního objektu</v>
      </c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31"/>
      <c r="Z78" s="231"/>
      <c r="AA78" s="231"/>
      <c r="AB78" s="231"/>
      <c r="AC78" s="231"/>
      <c r="AD78" s="231"/>
      <c r="AE78" s="231"/>
      <c r="AF78" s="231"/>
      <c r="AG78" s="231"/>
      <c r="AH78" s="231"/>
      <c r="AI78" s="231"/>
      <c r="AJ78" s="231"/>
      <c r="AK78" s="231"/>
      <c r="AL78" s="231"/>
      <c r="AM78" s="231"/>
      <c r="AN78" s="231"/>
      <c r="AO78" s="231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76" t="str">
        <f>IF(AN8= "","",AN8)</f>
        <v/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26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 xml:space="preserve"> 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31</v>
      </c>
      <c r="AJ82" s="39"/>
      <c r="AK82" s="39"/>
      <c r="AL82" s="39"/>
      <c r="AM82" s="232" t="str">
        <f>IF(E17="","",E17)</f>
        <v xml:space="preserve"> </v>
      </c>
      <c r="AN82" s="232"/>
      <c r="AO82" s="232"/>
      <c r="AP82" s="232"/>
      <c r="AQ82" s="40"/>
      <c r="AS82" s="233" t="s">
        <v>55</v>
      </c>
      <c r="AT82" s="234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>
      <c r="B83" s="38"/>
      <c r="C83" s="33" t="s">
        <v>29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33</v>
      </c>
      <c r="AJ83" s="39"/>
      <c r="AK83" s="39"/>
      <c r="AL83" s="39"/>
      <c r="AM83" s="232" t="str">
        <f>IF(E20="","",E20)</f>
        <v/>
      </c>
      <c r="AN83" s="232"/>
      <c r="AO83" s="232"/>
      <c r="AP83" s="232"/>
      <c r="AQ83" s="40"/>
      <c r="AS83" s="235"/>
      <c r="AT83" s="236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5"/>
      <c r="AT84" s="236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>
      <c r="B85" s="38"/>
      <c r="C85" s="237" t="s">
        <v>56</v>
      </c>
      <c r="D85" s="238"/>
      <c r="E85" s="238"/>
      <c r="F85" s="238"/>
      <c r="G85" s="238"/>
      <c r="H85" s="78"/>
      <c r="I85" s="239" t="s">
        <v>57</v>
      </c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9" t="s">
        <v>58</v>
      </c>
      <c r="AH85" s="238"/>
      <c r="AI85" s="238"/>
      <c r="AJ85" s="238"/>
      <c r="AK85" s="238"/>
      <c r="AL85" s="238"/>
      <c r="AM85" s="238"/>
      <c r="AN85" s="239" t="s">
        <v>59</v>
      </c>
      <c r="AO85" s="238"/>
      <c r="AP85" s="240"/>
      <c r="AQ85" s="40"/>
      <c r="AS85" s="79" t="s">
        <v>60</v>
      </c>
      <c r="AT85" s="80" t="s">
        <v>61</v>
      </c>
      <c r="AU85" s="80" t="s">
        <v>62</v>
      </c>
      <c r="AV85" s="80" t="s">
        <v>63</v>
      </c>
      <c r="AW85" s="80" t="s">
        <v>64</v>
      </c>
      <c r="AX85" s="80" t="s">
        <v>65</v>
      </c>
      <c r="AY85" s="80" t="s">
        <v>66</v>
      </c>
      <c r="AZ85" s="80" t="s">
        <v>67</v>
      </c>
      <c r="BA85" s="80" t="s">
        <v>68</v>
      </c>
      <c r="BB85" s="80" t="s">
        <v>69</v>
      </c>
      <c r="BC85" s="80" t="s">
        <v>70</v>
      </c>
      <c r="BD85" s="81" t="s">
        <v>71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3" t="s">
        <v>72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48">
        <f>ROUND(SUM(AG88:AG92),2)</f>
        <v>0</v>
      </c>
      <c r="AH87" s="248"/>
      <c r="AI87" s="248"/>
      <c r="AJ87" s="248"/>
      <c r="AK87" s="248"/>
      <c r="AL87" s="248"/>
      <c r="AM87" s="248"/>
      <c r="AN87" s="249">
        <f t="shared" ref="AN87:AN92" si="0">SUM(AG87,AT87)</f>
        <v>0</v>
      </c>
      <c r="AO87" s="249"/>
      <c r="AP87" s="249"/>
      <c r="AQ87" s="74"/>
      <c r="AS87" s="85">
        <f>ROUND(SUM(AS88:AS92),2)</f>
        <v>0</v>
      </c>
      <c r="AT87" s="86">
        <f t="shared" ref="AT87:AT92" si="1">ROUND(SUM(AV87:AW87),2)</f>
        <v>0</v>
      </c>
      <c r="AU87" s="87">
        <f>ROUND(SUM(AU88:AU92),5)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ROUND(SUM(AZ88:AZ92),2)</f>
        <v>0</v>
      </c>
      <c r="BA87" s="86">
        <f>ROUND(SUM(BA88:BA92),2)</f>
        <v>0</v>
      </c>
      <c r="BB87" s="86">
        <f>ROUND(SUM(BB88:BB92),2)</f>
        <v>0</v>
      </c>
      <c r="BC87" s="86">
        <f>ROUND(SUM(BC88:BC92),2)</f>
        <v>0</v>
      </c>
      <c r="BD87" s="88">
        <f>ROUND(SUM(BD88:BD92),2)</f>
        <v>0</v>
      </c>
      <c r="BS87" s="89" t="s">
        <v>73</v>
      </c>
      <c r="BT87" s="89" t="s">
        <v>74</v>
      </c>
      <c r="BU87" s="90" t="s">
        <v>75</v>
      </c>
      <c r="BV87" s="89" t="s">
        <v>76</v>
      </c>
      <c r="BW87" s="89" t="s">
        <v>77</v>
      </c>
      <c r="BX87" s="89" t="s">
        <v>78</v>
      </c>
    </row>
    <row r="88" spans="1:89" s="5" customFormat="1" ht="16.5" customHeight="1">
      <c r="A88" s="91" t="s">
        <v>79</v>
      </c>
      <c r="B88" s="92"/>
      <c r="C88" s="93"/>
      <c r="D88" s="243" t="s">
        <v>80</v>
      </c>
      <c r="E88" s="243"/>
      <c r="F88" s="243"/>
      <c r="G88" s="243"/>
      <c r="H88" s="243"/>
      <c r="I88" s="94"/>
      <c r="J88" s="243" t="s">
        <v>81</v>
      </c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  <c r="AB88" s="243"/>
      <c r="AC88" s="243"/>
      <c r="AD88" s="243"/>
      <c r="AE88" s="243"/>
      <c r="AF88" s="243"/>
      <c r="AG88" s="241">
        <f>'3130a - IO 01  Kanalizace'!M30</f>
        <v>0</v>
      </c>
      <c r="AH88" s="242"/>
      <c r="AI88" s="242"/>
      <c r="AJ88" s="242"/>
      <c r="AK88" s="242"/>
      <c r="AL88" s="242"/>
      <c r="AM88" s="242"/>
      <c r="AN88" s="241">
        <f t="shared" si="0"/>
        <v>0</v>
      </c>
      <c r="AO88" s="242"/>
      <c r="AP88" s="242"/>
      <c r="AQ88" s="95"/>
      <c r="AS88" s="96">
        <f>'3130a - IO 01  Kanalizace'!M28</f>
        <v>0</v>
      </c>
      <c r="AT88" s="97">
        <f t="shared" si="1"/>
        <v>0</v>
      </c>
      <c r="AU88" s="98">
        <f>'3130a - IO 01  Kanalizace'!W124</f>
        <v>0</v>
      </c>
      <c r="AV88" s="97">
        <f>'3130a - IO 01  Kanalizace'!M32</f>
        <v>0</v>
      </c>
      <c r="AW88" s="97">
        <f>'3130a - IO 01  Kanalizace'!M33</f>
        <v>0</v>
      </c>
      <c r="AX88" s="97">
        <f>'3130a - IO 01  Kanalizace'!M34</f>
        <v>0</v>
      </c>
      <c r="AY88" s="97">
        <f>'3130a - IO 01  Kanalizace'!M35</f>
        <v>0</v>
      </c>
      <c r="AZ88" s="97">
        <f>'3130a - IO 01  Kanalizace'!H32</f>
        <v>0</v>
      </c>
      <c r="BA88" s="97">
        <f>'3130a - IO 01  Kanalizace'!H33</f>
        <v>0</v>
      </c>
      <c r="BB88" s="97">
        <f>'3130a - IO 01  Kanalizace'!H34</f>
        <v>0</v>
      </c>
      <c r="BC88" s="97">
        <f>'3130a - IO 01  Kanalizace'!H35</f>
        <v>0</v>
      </c>
      <c r="BD88" s="99">
        <f>'3130a - IO 01  Kanalizace'!H36</f>
        <v>0</v>
      </c>
      <c r="BT88" s="100" t="s">
        <v>82</v>
      </c>
      <c r="BV88" s="100" t="s">
        <v>76</v>
      </c>
      <c r="BW88" s="100" t="s">
        <v>83</v>
      </c>
      <c r="BX88" s="100" t="s">
        <v>77</v>
      </c>
    </row>
    <row r="89" spans="1:89" s="5" customFormat="1" ht="16.5" customHeight="1">
      <c r="A89" s="91" t="s">
        <v>79</v>
      </c>
      <c r="B89" s="92"/>
      <c r="C89" s="93"/>
      <c r="D89" s="243" t="s">
        <v>84</v>
      </c>
      <c r="E89" s="243"/>
      <c r="F89" s="243"/>
      <c r="G89" s="243"/>
      <c r="H89" s="243"/>
      <c r="I89" s="94"/>
      <c r="J89" s="243" t="s">
        <v>85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3"/>
      <c r="AG89" s="241">
        <f>'3130b - IO 02  Čerpací st...'!M30</f>
        <v>0</v>
      </c>
      <c r="AH89" s="242"/>
      <c r="AI89" s="242"/>
      <c r="AJ89" s="242"/>
      <c r="AK89" s="242"/>
      <c r="AL89" s="242"/>
      <c r="AM89" s="242"/>
      <c r="AN89" s="241">
        <f t="shared" si="0"/>
        <v>0</v>
      </c>
      <c r="AO89" s="242"/>
      <c r="AP89" s="242"/>
      <c r="AQ89" s="95"/>
      <c r="AS89" s="96">
        <f>'3130b - IO 02  Čerpací st...'!M28</f>
        <v>0</v>
      </c>
      <c r="AT89" s="97">
        <f t="shared" si="1"/>
        <v>0</v>
      </c>
      <c r="AU89" s="98">
        <f>'3130b - IO 02  Čerpací st...'!W121</f>
        <v>0</v>
      </c>
      <c r="AV89" s="97">
        <f>'3130b - IO 02  Čerpací st...'!M32</f>
        <v>0</v>
      </c>
      <c r="AW89" s="97">
        <f>'3130b - IO 02  Čerpací st...'!M33</f>
        <v>0</v>
      </c>
      <c r="AX89" s="97">
        <f>'3130b - IO 02  Čerpací st...'!M34</f>
        <v>0</v>
      </c>
      <c r="AY89" s="97">
        <f>'3130b - IO 02  Čerpací st...'!M35</f>
        <v>0</v>
      </c>
      <c r="AZ89" s="97">
        <f>'3130b - IO 02  Čerpací st...'!H32</f>
        <v>0</v>
      </c>
      <c r="BA89" s="97">
        <f>'3130b - IO 02  Čerpací st...'!H33</f>
        <v>0</v>
      </c>
      <c r="BB89" s="97">
        <f>'3130b - IO 02  Čerpací st...'!H34</f>
        <v>0</v>
      </c>
      <c r="BC89" s="97">
        <f>'3130b - IO 02  Čerpací st...'!H35</f>
        <v>0</v>
      </c>
      <c r="BD89" s="99">
        <f>'3130b - IO 02  Čerpací st...'!H36</f>
        <v>0</v>
      </c>
      <c r="BT89" s="100" t="s">
        <v>82</v>
      </c>
      <c r="BV89" s="100" t="s">
        <v>76</v>
      </c>
      <c r="BW89" s="100" t="s">
        <v>86</v>
      </c>
      <c r="BX89" s="100" t="s">
        <v>77</v>
      </c>
    </row>
    <row r="90" spans="1:89" s="5" customFormat="1" ht="16.5" customHeight="1">
      <c r="A90" s="91" t="s">
        <v>79</v>
      </c>
      <c r="B90" s="92"/>
      <c r="C90" s="93"/>
      <c r="D90" s="243" t="s">
        <v>87</v>
      </c>
      <c r="E90" s="243"/>
      <c r="F90" s="243"/>
      <c r="G90" s="243"/>
      <c r="H90" s="243"/>
      <c r="I90" s="94"/>
      <c r="J90" s="243" t="s">
        <v>88</v>
      </c>
      <c r="K90" s="243"/>
      <c r="L90" s="243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  <c r="AB90" s="243"/>
      <c r="AC90" s="243"/>
      <c r="AD90" s="243"/>
      <c r="AE90" s="243"/>
      <c r="AF90" s="243"/>
      <c r="AG90" s="241">
        <f>'3130c - IO 03  Přípojka NN'!M30</f>
        <v>0</v>
      </c>
      <c r="AH90" s="242"/>
      <c r="AI90" s="242"/>
      <c r="AJ90" s="242"/>
      <c r="AK90" s="242"/>
      <c r="AL90" s="242"/>
      <c r="AM90" s="242"/>
      <c r="AN90" s="241">
        <f t="shared" si="0"/>
        <v>0</v>
      </c>
      <c r="AO90" s="242"/>
      <c r="AP90" s="242"/>
      <c r="AQ90" s="95"/>
      <c r="AS90" s="96">
        <f>'3130c - IO 03  Přípojka NN'!M28</f>
        <v>0</v>
      </c>
      <c r="AT90" s="97">
        <f t="shared" si="1"/>
        <v>0</v>
      </c>
      <c r="AU90" s="98">
        <f>'3130c - IO 03  Přípojka NN'!W122</f>
        <v>0</v>
      </c>
      <c r="AV90" s="97">
        <f>'3130c - IO 03  Přípojka NN'!M32</f>
        <v>0</v>
      </c>
      <c r="AW90" s="97">
        <f>'3130c - IO 03  Přípojka NN'!M33</f>
        <v>0</v>
      </c>
      <c r="AX90" s="97">
        <f>'3130c - IO 03  Přípojka NN'!M34</f>
        <v>0</v>
      </c>
      <c r="AY90" s="97">
        <f>'3130c - IO 03  Přípojka NN'!M35</f>
        <v>0</v>
      </c>
      <c r="AZ90" s="97">
        <f>'3130c - IO 03  Přípojka NN'!H32</f>
        <v>0</v>
      </c>
      <c r="BA90" s="97">
        <f>'3130c - IO 03  Přípojka NN'!H33</f>
        <v>0</v>
      </c>
      <c r="BB90" s="97">
        <f>'3130c - IO 03  Přípojka NN'!H34</f>
        <v>0</v>
      </c>
      <c r="BC90" s="97">
        <f>'3130c - IO 03  Přípojka NN'!H35</f>
        <v>0</v>
      </c>
      <c r="BD90" s="99">
        <f>'3130c - IO 03  Přípojka NN'!H36</f>
        <v>0</v>
      </c>
      <c r="BT90" s="100" t="s">
        <v>82</v>
      </c>
      <c r="BV90" s="100" t="s">
        <v>76</v>
      </c>
      <c r="BW90" s="100" t="s">
        <v>89</v>
      </c>
      <c r="BX90" s="100" t="s">
        <v>77</v>
      </c>
    </row>
    <row r="91" spans="1:89" s="5" customFormat="1" ht="16.5" customHeight="1">
      <c r="A91" s="91" t="s">
        <v>79</v>
      </c>
      <c r="B91" s="92"/>
      <c r="C91" s="93"/>
      <c r="D91" s="243" t="s">
        <v>90</v>
      </c>
      <c r="E91" s="243"/>
      <c r="F91" s="243"/>
      <c r="G91" s="243"/>
      <c r="H91" s="243"/>
      <c r="I91" s="94"/>
      <c r="J91" s="243" t="s">
        <v>91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1">
        <f>'3130d - Vedlejší náklady'!M30</f>
        <v>0</v>
      </c>
      <c r="AH91" s="242"/>
      <c r="AI91" s="242"/>
      <c r="AJ91" s="242"/>
      <c r="AK91" s="242"/>
      <c r="AL91" s="242"/>
      <c r="AM91" s="242"/>
      <c r="AN91" s="241">
        <f t="shared" si="0"/>
        <v>0</v>
      </c>
      <c r="AO91" s="242"/>
      <c r="AP91" s="242"/>
      <c r="AQ91" s="95"/>
      <c r="AS91" s="96">
        <f>'3130d - Vedlejší náklady'!M28</f>
        <v>0</v>
      </c>
      <c r="AT91" s="97">
        <f t="shared" si="1"/>
        <v>0</v>
      </c>
      <c r="AU91" s="98">
        <f>'3130d - Vedlejší náklady'!W116</f>
        <v>0</v>
      </c>
      <c r="AV91" s="97">
        <f>'3130d - Vedlejší náklady'!M32</f>
        <v>0</v>
      </c>
      <c r="AW91" s="97">
        <f>'3130d - Vedlejší náklady'!M33</f>
        <v>0</v>
      </c>
      <c r="AX91" s="97">
        <f>'3130d - Vedlejší náklady'!M34</f>
        <v>0</v>
      </c>
      <c r="AY91" s="97">
        <f>'3130d - Vedlejší náklady'!M35</f>
        <v>0</v>
      </c>
      <c r="AZ91" s="97">
        <f>'3130d - Vedlejší náklady'!H32</f>
        <v>0</v>
      </c>
      <c r="BA91" s="97">
        <f>'3130d - Vedlejší náklady'!H33</f>
        <v>0</v>
      </c>
      <c r="BB91" s="97">
        <f>'3130d - Vedlejší náklady'!H34</f>
        <v>0</v>
      </c>
      <c r="BC91" s="97">
        <f>'3130d - Vedlejší náklady'!H35</f>
        <v>0</v>
      </c>
      <c r="BD91" s="99">
        <f>'3130d - Vedlejší náklady'!H36</f>
        <v>0</v>
      </c>
      <c r="BT91" s="100" t="s">
        <v>82</v>
      </c>
      <c r="BV91" s="100" t="s">
        <v>76</v>
      </c>
      <c r="BW91" s="100" t="s">
        <v>92</v>
      </c>
      <c r="BX91" s="100" t="s">
        <v>77</v>
      </c>
    </row>
    <row r="92" spans="1:89" s="5" customFormat="1" ht="16.5" customHeight="1">
      <c r="A92" s="91" t="s">
        <v>79</v>
      </c>
      <c r="B92" s="92"/>
      <c r="C92" s="93"/>
      <c r="D92" s="243" t="s">
        <v>93</v>
      </c>
      <c r="E92" s="243"/>
      <c r="F92" s="243"/>
      <c r="G92" s="243"/>
      <c r="H92" s="243"/>
      <c r="I92" s="94"/>
      <c r="J92" s="243" t="s">
        <v>94</v>
      </c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1">
        <f>'3130e - Ostatní náklady'!M30</f>
        <v>0</v>
      </c>
      <c r="AH92" s="242"/>
      <c r="AI92" s="242"/>
      <c r="AJ92" s="242"/>
      <c r="AK92" s="242"/>
      <c r="AL92" s="242"/>
      <c r="AM92" s="242"/>
      <c r="AN92" s="241">
        <f t="shared" si="0"/>
        <v>0</v>
      </c>
      <c r="AO92" s="242"/>
      <c r="AP92" s="242"/>
      <c r="AQ92" s="95"/>
      <c r="AS92" s="101">
        <f>'3130e - Ostatní náklady'!M28</f>
        <v>0</v>
      </c>
      <c r="AT92" s="102">
        <f t="shared" si="1"/>
        <v>0</v>
      </c>
      <c r="AU92" s="103">
        <f>'3130e - Ostatní náklady'!W117</f>
        <v>0</v>
      </c>
      <c r="AV92" s="102">
        <f>'3130e - Ostatní náklady'!M32</f>
        <v>0</v>
      </c>
      <c r="AW92" s="102">
        <f>'3130e - Ostatní náklady'!M33</f>
        <v>0</v>
      </c>
      <c r="AX92" s="102">
        <f>'3130e - Ostatní náklady'!M34</f>
        <v>0</v>
      </c>
      <c r="AY92" s="102">
        <f>'3130e - Ostatní náklady'!M35</f>
        <v>0</v>
      </c>
      <c r="AZ92" s="102">
        <f>'3130e - Ostatní náklady'!H32</f>
        <v>0</v>
      </c>
      <c r="BA92" s="102">
        <f>'3130e - Ostatní náklady'!H33</f>
        <v>0</v>
      </c>
      <c r="BB92" s="102">
        <f>'3130e - Ostatní náklady'!H34</f>
        <v>0</v>
      </c>
      <c r="BC92" s="102">
        <f>'3130e - Ostatní náklady'!H35</f>
        <v>0</v>
      </c>
      <c r="BD92" s="104">
        <f>'3130e - Ostatní náklady'!H36</f>
        <v>0</v>
      </c>
      <c r="BT92" s="100" t="s">
        <v>82</v>
      </c>
      <c r="BV92" s="100" t="s">
        <v>76</v>
      </c>
      <c r="BW92" s="100" t="s">
        <v>95</v>
      </c>
      <c r="BX92" s="100" t="s">
        <v>77</v>
      </c>
    </row>
    <row r="93" spans="1:89" ht="13.5">
      <c r="B93" s="26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7"/>
    </row>
    <row r="94" spans="1:89" s="1" customFormat="1" ht="30" customHeight="1">
      <c r="B94" s="38"/>
      <c r="C94" s="83" t="s">
        <v>96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249">
        <f>ROUND(SUM(AG95:AG98),2)</f>
        <v>0</v>
      </c>
      <c r="AH94" s="249"/>
      <c r="AI94" s="249"/>
      <c r="AJ94" s="249"/>
      <c r="AK94" s="249"/>
      <c r="AL94" s="249"/>
      <c r="AM94" s="249"/>
      <c r="AN94" s="249">
        <f>ROUND(SUM(AN95:AN98),2)</f>
        <v>0</v>
      </c>
      <c r="AO94" s="249"/>
      <c r="AP94" s="249"/>
      <c r="AQ94" s="40"/>
      <c r="AS94" s="79" t="s">
        <v>97</v>
      </c>
      <c r="AT94" s="80" t="s">
        <v>98</v>
      </c>
      <c r="AU94" s="80" t="s">
        <v>38</v>
      </c>
      <c r="AV94" s="81" t="s">
        <v>61</v>
      </c>
    </row>
    <row r="95" spans="1:89" s="1" customFormat="1" ht="19.899999999999999" customHeight="1">
      <c r="B95" s="38"/>
      <c r="C95" s="39"/>
      <c r="D95" s="105" t="s">
        <v>94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244">
        <f>ROUND(AG87*AS95,2)</f>
        <v>0</v>
      </c>
      <c r="AH95" s="245"/>
      <c r="AI95" s="245"/>
      <c r="AJ95" s="245"/>
      <c r="AK95" s="245"/>
      <c r="AL95" s="245"/>
      <c r="AM95" s="245"/>
      <c r="AN95" s="245">
        <f>ROUND(AG95+AV95,2)</f>
        <v>0</v>
      </c>
      <c r="AO95" s="245"/>
      <c r="AP95" s="245"/>
      <c r="AQ95" s="40"/>
      <c r="AS95" s="106">
        <v>0</v>
      </c>
      <c r="AT95" s="107" t="s">
        <v>99</v>
      </c>
      <c r="AU95" s="107" t="s">
        <v>39</v>
      </c>
      <c r="AV95" s="108">
        <f>ROUND(IF(AU95="základní",AG95*L31,IF(AU95="snížená",AG95*L32,0)),2)</f>
        <v>0</v>
      </c>
      <c r="BV95" s="22" t="s">
        <v>100</v>
      </c>
      <c r="BY95" s="109">
        <f>IF(AU95="základní",AV95,0)</f>
        <v>0</v>
      </c>
      <c r="BZ95" s="109">
        <f>IF(AU95="snížená",AV95,0)</f>
        <v>0</v>
      </c>
      <c r="CA95" s="109">
        <v>0</v>
      </c>
      <c r="CB95" s="109">
        <v>0</v>
      </c>
      <c r="CC95" s="109">
        <v>0</v>
      </c>
      <c r="CD95" s="109">
        <f>IF(AU95="základní",AG95,0)</f>
        <v>0</v>
      </c>
      <c r="CE95" s="109">
        <f>IF(AU95="snížená",AG95,0)</f>
        <v>0</v>
      </c>
      <c r="CF95" s="109">
        <f>IF(AU95="zákl. přenesená",AG95,0)</f>
        <v>0</v>
      </c>
      <c r="CG95" s="109">
        <f>IF(AU95="sníž. přenesená",AG95,0)</f>
        <v>0</v>
      </c>
      <c r="CH95" s="109">
        <f>IF(AU95="nulová",AG95,0)</f>
        <v>0</v>
      </c>
      <c r="CI95" s="22">
        <f>IF(AU95="základní",1,IF(AU95="snížená",2,IF(AU95="zákl. přenesená",4,IF(AU95="sníž. přenesená",5,3))))</f>
        <v>1</v>
      </c>
      <c r="CJ95" s="22">
        <f>IF(AT95="stavební čast",1,IF(8895="investiční čast",2,3))</f>
        <v>1</v>
      </c>
      <c r="CK95" s="22" t="str">
        <f>IF(D95="Vyplň vlastní","","x")</f>
        <v>x</v>
      </c>
    </row>
    <row r="96" spans="1:89" s="1" customFormat="1" ht="19.899999999999999" customHeight="1">
      <c r="B96" s="38"/>
      <c r="C96" s="39"/>
      <c r="D96" s="246" t="s">
        <v>101</v>
      </c>
      <c r="E96" s="247"/>
      <c r="F96" s="247"/>
      <c r="G96" s="247"/>
      <c r="H96" s="247"/>
      <c r="I96" s="247"/>
      <c r="J96" s="247"/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39"/>
      <c r="AD96" s="39"/>
      <c r="AE96" s="39"/>
      <c r="AF96" s="39"/>
      <c r="AG96" s="244">
        <f>AG87*AS96</f>
        <v>0</v>
      </c>
      <c r="AH96" s="245"/>
      <c r="AI96" s="245"/>
      <c r="AJ96" s="245"/>
      <c r="AK96" s="245"/>
      <c r="AL96" s="245"/>
      <c r="AM96" s="245"/>
      <c r="AN96" s="245">
        <f>AG96+AV96</f>
        <v>0</v>
      </c>
      <c r="AO96" s="245"/>
      <c r="AP96" s="245"/>
      <c r="AQ96" s="40"/>
      <c r="AS96" s="110">
        <v>0</v>
      </c>
      <c r="AT96" s="111" t="s">
        <v>99</v>
      </c>
      <c r="AU96" s="111" t="s">
        <v>39</v>
      </c>
      <c r="AV96" s="112">
        <f>ROUND(IF(AU96="nulová",0,IF(OR(AU96="základní",AU96="zákl. přenesená"),AG96*L31,AG96*L32)),2)</f>
        <v>0</v>
      </c>
      <c r="BV96" s="22" t="s">
        <v>102</v>
      </c>
      <c r="BY96" s="109">
        <f>IF(AU96="základní",AV96,0)</f>
        <v>0</v>
      </c>
      <c r="BZ96" s="109">
        <f>IF(AU96="snížená",AV96,0)</f>
        <v>0</v>
      </c>
      <c r="CA96" s="109">
        <f>IF(AU96="zákl. přenesená",AV96,0)</f>
        <v>0</v>
      </c>
      <c r="CB96" s="109">
        <f>IF(AU96="sníž. přenesená",AV96,0)</f>
        <v>0</v>
      </c>
      <c r="CC96" s="109">
        <f>IF(AU96="nulová",AV96,0)</f>
        <v>0</v>
      </c>
      <c r="CD96" s="109">
        <f>IF(AU96="základní",AG96,0)</f>
        <v>0</v>
      </c>
      <c r="CE96" s="109">
        <f>IF(AU96="snížená",AG96,0)</f>
        <v>0</v>
      </c>
      <c r="CF96" s="109">
        <f>IF(AU96="zákl. přenesená",AG96,0)</f>
        <v>0</v>
      </c>
      <c r="CG96" s="109">
        <f>IF(AU96="sníž. přenesená",AG96,0)</f>
        <v>0</v>
      </c>
      <c r="CH96" s="109">
        <f>IF(AU96="nulová",AG96,0)</f>
        <v>0</v>
      </c>
      <c r="CI96" s="22">
        <f>IF(AU96="základní",1,IF(AU96="snížená",2,IF(AU96="zákl. přenesená",4,IF(AU96="sníž. přenesená",5,3))))</f>
        <v>1</v>
      </c>
      <c r="CJ96" s="22">
        <f>IF(AT96="stavební čast",1,IF(8896="investiční čast",2,3))</f>
        <v>1</v>
      </c>
      <c r="CK96" s="22" t="str">
        <f>IF(D96="Vyplň vlastní","","x")</f>
        <v/>
      </c>
    </row>
    <row r="97" spans="2:89" s="1" customFormat="1" ht="19.899999999999999" customHeight="1">
      <c r="B97" s="38"/>
      <c r="C97" s="39"/>
      <c r="D97" s="246" t="s">
        <v>101</v>
      </c>
      <c r="E97" s="247"/>
      <c r="F97" s="247"/>
      <c r="G97" s="247"/>
      <c r="H97" s="247"/>
      <c r="I97" s="247"/>
      <c r="J97" s="247"/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39"/>
      <c r="AD97" s="39"/>
      <c r="AE97" s="39"/>
      <c r="AF97" s="39"/>
      <c r="AG97" s="244">
        <f>AG87*AS97</f>
        <v>0</v>
      </c>
      <c r="AH97" s="245"/>
      <c r="AI97" s="245"/>
      <c r="AJ97" s="245"/>
      <c r="AK97" s="245"/>
      <c r="AL97" s="245"/>
      <c r="AM97" s="245"/>
      <c r="AN97" s="245">
        <f>AG97+AV97</f>
        <v>0</v>
      </c>
      <c r="AO97" s="245"/>
      <c r="AP97" s="245"/>
      <c r="AQ97" s="40"/>
      <c r="AS97" s="110">
        <v>0</v>
      </c>
      <c r="AT97" s="111" t="s">
        <v>99</v>
      </c>
      <c r="AU97" s="111" t="s">
        <v>39</v>
      </c>
      <c r="AV97" s="112">
        <f>ROUND(IF(AU97="nulová",0,IF(OR(AU97="základní",AU97="zákl. přenesená"),AG97*L31,AG97*L32)),2)</f>
        <v>0</v>
      </c>
      <c r="BV97" s="22" t="s">
        <v>102</v>
      </c>
      <c r="BY97" s="109">
        <f>IF(AU97="základní",AV97,0)</f>
        <v>0</v>
      </c>
      <c r="BZ97" s="109">
        <f>IF(AU97="snížená",AV97,0)</f>
        <v>0</v>
      </c>
      <c r="CA97" s="109">
        <f>IF(AU97="zákl. přenesená",AV97,0)</f>
        <v>0</v>
      </c>
      <c r="CB97" s="109">
        <f>IF(AU97="sníž. přenesená",AV97,0)</f>
        <v>0</v>
      </c>
      <c r="CC97" s="109">
        <f>IF(AU97="nulová",AV97,0)</f>
        <v>0</v>
      </c>
      <c r="CD97" s="109">
        <f>IF(AU97="základní",AG97,0)</f>
        <v>0</v>
      </c>
      <c r="CE97" s="109">
        <f>IF(AU97="snížená",AG97,0)</f>
        <v>0</v>
      </c>
      <c r="CF97" s="109">
        <f>IF(AU97="zákl. přenesená",AG97,0)</f>
        <v>0</v>
      </c>
      <c r="CG97" s="109">
        <f>IF(AU97="sníž. přenesená",AG97,0)</f>
        <v>0</v>
      </c>
      <c r="CH97" s="109">
        <f>IF(AU97="nulová",AG97,0)</f>
        <v>0</v>
      </c>
      <c r="CI97" s="22">
        <f>IF(AU97="základní",1,IF(AU97="snížená",2,IF(AU97="zákl. přenesená",4,IF(AU97="sníž. přenesená",5,3))))</f>
        <v>1</v>
      </c>
      <c r="CJ97" s="22">
        <f>IF(AT97="stavební čast",1,IF(8897="investiční čast",2,3))</f>
        <v>1</v>
      </c>
      <c r="CK97" s="22" t="str">
        <f>IF(D97="Vyplň vlastní","","x")</f>
        <v/>
      </c>
    </row>
    <row r="98" spans="2:89" s="1" customFormat="1" ht="19.899999999999999" customHeight="1">
      <c r="B98" s="38"/>
      <c r="C98" s="39"/>
      <c r="D98" s="246" t="s">
        <v>101</v>
      </c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  <c r="AA98" s="247"/>
      <c r="AB98" s="247"/>
      <c r="AC98" s="39"/>
      <c r="AD98" s="39"/>
      <c r="AE98" s="39"/>
      <c r="AF98" s="39"/>
      <c r="AG98" s="244">
        <f>AG87*AS98</f>
        <v>0</v>
      </c>
      <c r="AH98" s="245"/>
      <c r="AI98" s="245"/>
      <c r="AJ98" s="245"/>
      <c r="AK98" s="245"/>
      <c r="AL98" s="245"/>
      <c r="AM98" s="245"/>
      <c r="AN98" s="245">
        <f>AG98+AV98</f>
        <v>0</v>
      </c>
      <c r="AO98" s="245"/>
      <c r="AP98" s="245"/>
      <c r="AQ98" s="40"/>
      <c r="AS98" s="113">
        <v>0</v>
      </c>
      <c r="AT98" s="114" t="s">
        <v>99</v>
      </c>
      <c r="AU98" s="114" t="s">
        <v>39</v>
      </c>
      <c r="AV98" s="115">
        <f>ROUND(IF(AU98="nulová",0,IF(OR(AU98="základní",AU98="zákl. přenesená"),AG98*L31,AG98*L32)),2)</f>
        <v>0</v>
      </c>
      <c r="BV98" s="22" t="s">
        <v>102</v>
      </c>
      <c r="BY98" s="109">
        <f>IF(AU98="základní",AV98,0)</f>
        <v>0</v>
      </c>
      <c r="BZ98" s="109">
        <f>IF(AU98="snížená",AV98,0)</f>
        <v>0</v>
      </c>
      <c r="CA98" s="109">
        <f>IF(AU98="zákl. přenesená",AV98,0)</f>
        <v>0</v>
      </c>
      <c r="CB98" s="109">
        <f>IF(AU98="sníž. přenesená",AV98,0)</f>
        <v>0</v>
      </c>
      <c r="CC98" s="109">
        <f>IF(AU98="nulová",AV98,0)</f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22">
        <f>IF(AU98="základní",1,IF(AU98="snížená",2,IF(AU98="zákl. přenesená",4,IF(AU98="sníž. přenesená",5,3))))</f>
        <v>1</v>
      </c>
      <c r="CJ98" s="22">
        <f>IF(AT98="stavební čast",1,IF(8898="investiční čast",2,3))</f>
        <v>1</v>
      </c>
      <c r="CK98" s="22" t="str">
        <f>IF(D98="Vyplň vlastní","","x")</f>
        <v/>
      </c>
    </row>
    <row r="99" spans="2:89" s="1" customFormat="1" ht="10.9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40"/>
    </row>
    <row r="100" spans="2:89" s="1" customFormat="1" ht="30" customHeight="1">
      <c r="B100" s="38"/>
      <c r="C100" s="116" t="s">
        <v>103</v>
      </c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250">
        <f>ROUND(AG87+AG94,2)</f>
        <v>0</v>
      </c>
      <c r="AH100" s="250"/>
      <c r="AI100" s="250"/>
      <c r="AJ100" s="250"/>
      <c r="AK100" s="250"/>
      <c r="AL100" s="250"/>
      <c r="AM100" s="250"/>
      <c r="AN100" s="250">
        <f>AN87+AN94</f>
        <v>0</v>
      </c>
      <c r="AO100" s="250"/>
      <c r="AP100" s="250"/>
      <c r="AQ100" s="40"/>
    </row>
    <row r="101" spans="2:89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4"/>
    </row>
  </sheetData>
  <mergeCells count="74">
    <mergeCell ref="AG94:AM94"/>
    <mergeCell ref="AN94:AP94"/>
    <mergeCell ref="AG100:AM100"/>
    <mergeCell ref="AN100:AP100"/>
    <mergeCell ref="AR2:BE2"/>
    <mergeCell ref="D97:AB97"/>
    <mergeCell ref="AG97:AM97"/>
    <mergeCell ref="AN97:AP97"/>
    <mergeCell ref="D98:AB98"/>
    <mergeCell ref="AG98:AM98"/>
    <mergeCell ref="AN98:AP98"/>
    <mergeCell ref="AG95:AM95"/>
    <mergeCell ref="AN95:AP95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3130a - IO 01  Kanalizace'!C2" display="/"/>
    <hyperlink ref="A89" location="'3130b - IO 02  Čerpací st...'!C2" display="/"/>
    <hyperlink ref="A90" location="'3130c - IO 03  Přípojka NN'!C2" display="/"/>
    <hyperlink ref="A91" location="'3130d - Vedlejší náklady'!C2" display="/"/>
    <hyperlink ref="A92" location="'3130e - Ostatní náklad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4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2" t="s">
        <v>105</v>
      </c>
      <c r="I1" s="302"/>
      <c r="J1" s="302"/>
      <c r="K1" s="302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2" t="s">
        <v>83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109</v>
      </c>
    </row>
    <row r="4" spans="1:66" ht="36.950000000000003" customHeight="1">
      <c r="B4" s="26"/>
      <c r="C4" s="210" t="s">
        <v>110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3" t="str">
        <f>'Rekapitulace stavby'!K6</f>
        <v>Areál jezu České Vrbné - odkanalizování provozního objektu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9"/>
      <c r="R6" s="27"/>
    </row>
    <row r="7" spans="1:66" s="1" customFormat="1" ht="32.85" customHeight="1">
      <c r="B7" s="38"/>
      <c r="C7" s="39"/>
      <c r="D7" s="32" t="s">
        <v>111</v>
      </c>
      <c r="E7" s="39"/>
      <c r="F7" s="216" t="s">
        <v>112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6"/>
      <c r="P9" s="25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26</v>
      </c>
      <c r="E11" s="39"/>
      <c r="F11" s="39"/>
      <c r="G11" s="39"/>
      <c r="H11" s="39"/>
      <c r="I11" s="39"/>
      <c r="J11" s="39"/>
      <c r="K11" s="39"/>
      <c r="L11" s="39"/>
      <c r="M11" s="33" t="s">
        <v>27</v>
      </c>
      <c r="N11" s="39"/>
      <c r="O11" s="214" t="str">
        <f>IF('Rekapitulace stavby'!AN10="","",'Rekapitulace stavby'!AN10)</f>
        <v/>
      </c>
      <c r="P11" s="21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4" t="str">
        <f>IF('Rekapitulace stavby'!AN11="","",'Rekapitulace stavby'!AN11)</f>
        <v/>
      </c>
      <c r="P12" s="21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27</v>
      </c>
      <c r="N14" s="39"/>
      <c r="O14" s="258" t="str">
        <f>IF('Rekapitulace stavby'!AN13="","",'Rekapitulace stavby'!AN13)</f>
        <v>Vyplň údaj</v>
      </c>
      <c r="P14" s="214"/>
      <c r="Q14" s="39"/>
      <c r="R14" s="40"/>
    </row>
    <row r="15" spans="1:66" s="1" customFormat="1" ht="18" customHeight="1">
      <c r="B15" s="38"/>
      <c r="C15" s="39"/>
      <c r="D15" s="39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3" t="s">
        <v>28</v>
      </c>
      <c r="N15" s="39"/>
      <c r="O15" s="258" t="str">
        <f>IF('Rekapitulace stavby'!AN14="","",'Rekapitulace stavby'!AN14)</f>
        <v>Vyplň údaj</v>
      </c>
      <c r="P15" s="21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27</v>
      </c>
      <c r="N17" s="39"/>
      <c r="O17" s="214" t="str">
        <f>IF('Rekapitulace stavby'!AN16="","",'Rekapitulace stavby'!AN16)</f>
        <v/>
      </c>
      <c r="P17" s="21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4" t="str">
        <f>IF('Rekapitulace stavby'!AN17="","",'Rekapitulace stavby'!AN17)</f>
        <v/>
      </c>
      <c r="P18" s="21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33</v>
      </c>
      <c r="E20" s="39"/>
      <c r="F20" s="39"/>
      <c r="G20" s="39"/>
      <c r="H20" s="39"/>
      <c r="I20" s="39"/>
      <c r="J20" s="39"/>
      <c r="K20" s="39"/>
      <c r="L20" s="39"/>
      <c r="M20" s="33" t="s">
        <v>27</v>
      </c>
      <c r="N20" s="39"/>
      <c r="O20" s="214" t="s">
        <v>5</v>
      </c>
      <c r="P20" s="214"/>
      <c r="Q20" s="39"/>
      <c r="R20" s="40"/>
    </row>
    <row r="21" spans="2:18" s="1" customFormat="1" ht="18" customHeight="1">
      <c r="B21" s="38"/>
      <c r="C21" s="39"/>
      <c r="D21" s="39"/>
      <c r="E21" s="31"/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4" t="s">
        <v>5</v>
      </c>
      <c r="P21" s="21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19" t="s">
        <v>5</v>
      </c>
      <c r="F24" s="219"/>
      <c r="G24" s="219"/>
      <c r="H24" s="219"/>
      <c r="I24" s="219"/>
      <c r="J24" s="219"/>
      <c r="K24" s="219"/>
      <c r="L24" s="21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113</v>
      </c>
      <c r="E27" s="39"/>
      <c r="F27" s="39"/>
      <c r="G27" s="39"/>
      <c r="H27" s="39"/>
      <c r="I27" s="39"/>
      <c r="J27" s="39"/>
      <c r="K27" s="39"/>
      <c r="L27" s="39"/>
      <c r="M27" s="220">
        <f>N88</f>
        <v>0</v>
      </c>
      <c r="N27" s="220"/>
      <c r="O27" s="220"/>
      <c r="P27" s="220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0">
        <f>N99</f>
        <v>0</v>
      </c>
      <c r="N28" s="220"/>
      <c r="O28" s="220"/>
      <c r="P28" s="22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37</v>
      </c>
      <c r="E30" s="39"/>
      <c r="F30" s="39"/>
      <c r="G30" s="39"/>
      <c r="H30" s="39"/>
      <c r="I30" s="39"/>
      <c r="J30" s="39"/>
      <c r="K30" s="39"/>
      <c r="L30" s="39"/>
      <c r="M30" s="260">
        <f>ROUND(M27+M28,2)</f>
        <v>0</v>
      </c>
      <c r="N30" s="255"/>
      <c r="O30" s="255"/>
      <c r="P30" s="25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38</v>
      </c>
      <c r="E32" s="45" t="s">
        <v>39</v>
      </c>
      <c r="F32" s="46">
        <v>0.21</v>
      </c>
      <c r="G32" s="121" t="s">
        <v>40</v>
      </c>
      <c r="H32" s="261">
        <f>(SUM(BE99:BE106)+SUM(BE124:BE342))</f>
        <v>0</v>
      </c>
      <c r="I32" s="255"/>
      <c r="J32" s="255"/>
      <c r="K32" s="39"/>
      <c r="L32" s="39"/>
      <c r="M32" s="261">
        <f>ROUND((SUM(BE99:BE106)+SUM(BE124:BE342)), 2)*F32</f>
        <v>0</v>
      </c>
      <c r="N32" s="255"/>
      <c r="O32" s="255"/>
      <c r="P32" s="255"/>
      <c r="Q32" s="39"/>
      <c r="R32" s="40"/>
    </row>
    <row r="33" spans="2:18" s="1" customFormat="1" ht="14.45" customHeight="1">
      <c r="B33" s="38"/>
      <c r="C33" s="39"/>
      <c r="D33" s="39"/>
      <c r="E33" s="45" t="s">
        <v>41</v>
      </c>
      <c r="F33" s="46">
        <v>0.15</v>
      </c>
      <c r="G33" s="121" t="s">
        <v>40</v>
      </c>
      <c r="H33" s="261">
        <f>(SUM(BF99:BF106)+SUM(BF124:BF342))</f>
        <v>0</v>
      </c>
      <c r="I33" s="255"/>
      <c r="J33" s="255"/>
      <c r="K33" s="39"/>
      <c r="L33" s="39"/>
      <c r="M33" s="261">
        <f>ROUND((SUM(BF99:BF106)+SUM(BF124:BF342)), 2)*F33</f>
        <v>0</v>
      </c>
      <c r="N33" s="255"/>
      <c r="O33" s="255"/>
      <c r="P33" s="25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42</v>
      </c>
      <c r="F34" s="46">
        <v>0.21</v>
      </c>
      <c r="G34" s="121" t="s">
        <v>40</v>
      </c>
      <c r="H34" s="261">
        <f>(SUM(BG99:BG106)+SUM(BG124:BG342))</f>
        <v>0</v>
      </c>
      <c r="I34" s="255"/>
      <c r="J34" s="255"/>
      <c r="K34" s="39"/>
      <c r="L34" s="39"/>
      <c r="M34" s="261">
        <v>0</v>
      </c>
      <c r="N34" s="255"/>
      <c r="O34" s="255"/>
      <c r="P34" s="25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43</v>
      </c>
      <c r="F35" s="46">
        <v>0.15</v>
      </c>
      <c r="G35" s="121" t="s">
        <v>40</v>
      </c>
      <c r="H35" s="261">
        <f>(SUM(BH99:BH106)+SUM(BH124:BH342))</f>
        <v>0</v>
      </c>
      <c r="I35" s="255"/>
      <c r="J35" s="255"/>
      <c r="K35" s="39"/>
      <c r="L35" s="39"/>
      <c r="M35" s="261">
        <v>0</v>
      </c>
      <c r="N35" s="255"/>
      <c r="O35" s="255"/>
      <c r="P35" s="25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44</v>
      </c>
      <c r="F36" s="46">
        <v>0</v>
      </c>
      <c r="G36" s="121" t="s">
        <v>40</v>
      </c>
      <c r="H36" s="261">
        <f>(SUM(BI99:BI106)+SUM(BI124:BI342))</f>
        <v>0</v>
      </c>
      <c r="I36" s="255"/>
      <c r="J36" s="255"/>
      <c r="K36" s="39"/>
      <c r="L36" s="39"/>
      <c r="M36" s="261">
        <v>0</v>
      </c>
      <c r="N36" s="255"/>
      <c r="O36" s="255"/>
      <c r="P36" s="25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45</v>
      </c>
      <c r="E38" s="78"/>
      <c r="F38" s="78"/>
      <c r="G38" s="123" t="s">
        <v>46</v>
      </c>
      <c r="H38" s="124" t="s">
        <v>47</v>
      </c>
      <c r="I38" s="78"/>
      <c r="J38" s="78"/>
      <c r="K38" s="78"/>
      <c r="L38" s="262">
        <f>SUM(M30:M36)</f>
        <v>0</v>
      </c>
      <c r="M38" s="262"/>
      <c r="N38" s="262"/>
      <c r="O38" s="262"/>
      <c r="P38" s="26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48</v>
      </c>
      <c r="E50" s="54"/>
      <c r="F50" s="54"/>
      <c r="G50" s="54"/>
      <c r="H50" s="55"/>
      <c r="I50" s="39"/>
      <c r="J50" s="53" t="s">
        <v>49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50</v>
      </c>
      <c r="E59" s="59"/>
      <c r="F59" s="59"/>
      <c r="G59" s="60" t="s">
        <v>51</v>
      </c>
      <c r="H59" s="61"/>
      <c r="I59" s="39"/>
      <c r="J59" s="58" t="s">
        <v>50</v>
      </c>
      <c r="K59" s="59"/>
      <c r="L59" s="59"/>
      <c r="M59" s="59"/>
      <c r="N59" s="60" t="s">
        <v>51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52</v>
      </c>
      <c r="E61" s="54"/>
      <c r="F61" s="54"/>
      <c r="G61" s="54"/>
      <c r="H61" s="55"/>
      <c r="I61" s="39"/>
      <c r="J61" s="53" t="s">
        <v>53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50</v>
      </c>
      <c r="E70" s="59"/>
      <c r="F70" s="59"/>
      <c r="G70" s="60" t="s">
        <v>51</v>
      </c>
      <c r="H70" s="61"/>
      <c r="I70" s="39"/>
      <c r="J70" s="58" t="s">
        <v>50</v>
      </c>
      <c r="K70" s="59"/>
      <c r="L70" s="59"/>
      <c r="M70" s="59"/>
      <c r="N70" s="60" t="s">
        <v>51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0" t="s">
        <v>114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3" t="str">
        <f>F6</f>
        <v>Areál jezu České Vrbné - odkanalizování provozního objektu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0" t="str">
        <f>F7</f>
        <v>3130a - IO 01  Kanalizace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257" t="str">
        <f>IF(O9="","",O9)</f>
        <v/>
      </c>
      <c r="N81" s="257"/>
      <c r="O81" s="257"/>
      <c r="P81" s="257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26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31</v>
      </c>
      <c r="L83" s="39"/>
      <c r="M83" s="214" t="str">
        <f>E18</f>
        <v xml:space="preserve"> </v>
      </c>
      <c r="N83" s="214"/>
      <c r="O83" s="214"/>
      <c r="P83" s="214"/>
      <c r="Q83" s="214"/>
      <c r="R83" s="40"/>
    </row>
    <row r="84" spans="2:47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33</v>
      </c>
      <c r="L84" s="39"/>
      <c r="M84" s="214">
        <f>E21</f>
        <v>0</v>
      </c>
      <c r="N84" s="214"/>
      <c r="O84" s="214"/>
      <c r="P84" s="214"/>
      <c r="Q84" s="214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4" t="s">
        <v>115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116</v>
      </c>
      <c r="O86" s="265"/>
      <c r="P86" s="265"/>
      <c r="Q86" s="265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117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N124</f>
        <v>0</v>
      </c>
      <c r="O88" s="266"/>
      <c r="P88" s="266"/>
      <c r="Q88" s="266"/>
      <c r="R88" s="40"/>
      <c r="AU88" s="22" t="s">
        <v>118</v>
      </c>
    </row>
    <row r="89" spans="2:47" s="6" customFormat="1" ht="24.95" customHeight="1">
      <c r="B89" s="126"/>
      <c r="C89" s="127"/>
      <c r="D89" s="128" t="s">
        <v>119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7">
        <f>N125</f>
        <v>0</v>
      </c>
      <c r="O89" s="268"/>
      <c r="P89" s="268"/>
      <c r="Q89" s="268"/>
      <c r="R89" s="129"/>
    </row>
    <row r="90" spans="2:47" s="7" customFormat="1" ht="19.899999999999999" customHeight="1">
      <c r="B90" s="130"/>
      <c r="C90" s="131"/>
      <c r="D90" s="105" t="s">
        <v>120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5">
        <f>N126</f>
        <v>0</v>
      </c>
      <c r="O90" s="269"/>
      <c r="P90" s="269"/>
      <c r="Q90" s="269"/>
      <c r="R90" s="132"/>
    </row>
    <row r="91" spans="2:47" s="7" customFormat="1" ht="19.899999999999999" customHeight="1">
      <c r="B91" s="130"/>
      <c r="C91" s="131"/>
      <c r="D91" s="105" t="s">
        <v>121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5">
        <f>N209</f>
        <v>0</v>
      </c>
      <c r="O91" s="269"/>
      <c r="P91" s="269"/>
      <c r="Q91" s="269"/>
      <c r="R91" s="132"/>
    </row>
    <row r="92" spans="2:47" s="7" customFormat="1" ht="19.899999999999999" customHeight="1">
      <c r="B92" s="130"/>
      <c r="C92" s="131"/>
      <c r="D92" s="105" t="s">
        <v>122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5">
        <f>N211</f>
        <v>0</v>
      </c>
      <c r="O92" s="269"/>
      <c r="P92" s="269"/>
      <c r="Q92" s="269"/>
      <c r="R92" s="132"/>
    </row>
    <row r="93" spans="2:47" s="7" customFormat="1" ht="19.899999999999999" customHeight="1">
      <c r="B93" s="130"/>
      <c r="C93" s="131"/>
      <c r="D93" s="105" t="s">
        <v>123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5">
        <f>N232</f>
        <v>0</v>
      </c>
      <c r="O93" s="269"/>
      <c r="P93" s="269"/>
      <c r="Q93" s="269"/>
      <c r="R93" s="132"/>
    </row>
    <row r="94" spans="2:47" s="7" customFormat="1" ht="19.899999999999999" customHeight="1">
      <c r="B94" s="130"/>
      <c r="C94" s="131"/>
      <c r="D94" s="105" t="s">
        <v>124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5">
        <f>N254</f>
        <v>0</v>
      </c>
      <c r="O94" s="269"/>
      <c r="P94" s="269"/>
      <c r="Q94" s="269"/>
      <c r="R94" s="132"/>
    </row>
    <row r="95" spans="2:47" s="7" customFormat="1" ht="19.899999999999999" customHeight="1">
      <c r="B95" s="130"/>
      <c r="C95" s="131"/>
      <c r="D95" s="105" t="s">
        <v>125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45">
        <f>N307</f>
        <v>0</v>
      </c>
      <c r="O95" s="269"/>
      <c r="P95" s="269"/>
      <c r="Q95" s="269"/>
      <c r="R95" s="132"/>
    </row>
    <row r="96" spans="2:47" s="7" customFormat="1" ht="19.899999999999999" customHeight="1">
      <c r="B96" s="130"/>
      <c r="C96" s="131"/>
      <c r="D96" s="105" t="s">
        <v>126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45">
        <f>N318</f>
        <v>0</v>
      </c>
      <c r="O96" s="269"/>
      <c r="P96" s="269"/>
      <c r="Q96" s="269"/>
      <c r="R96" s="132"/>
    </row>
    <row r="97" spans="2:65" s="7" customFormat="1" ht="19.899999999999999" customHeight="1">
      <c r="B97" s="130"/>
      <c r="C97" s="131"/>
      <c r="D97" s="105" t="s">
        <v>127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45">
        <f>N340</f>
        <v>0</v>
      </c>
      <c r="O97" s="269"/>
      <c r="P97" s="269"/>
      <c r="Q97" s="269"/>
      <c r="R97" s="132"/>
    </row>
    <row r="98" spans="2:65" s="1" customFormat="1" ht="21.7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40"/>
    </row>
    <row r="99" spans="2:65" s="1" customFormat="1" ht="29.25" customHeight="1">
      <c r="B99" s="38"/>
      <c r="C99" s="125" t="s">
        <v>128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266">
        <f>ROUND(N100+N101+N102+N103+N104+N105,2)</f>
        <v>0</v>
      </c>
      <c r="O99" s="270"/>
      <c r="P99" s="270"/>
      <c r="Q99" s="270"/>
      <c r="R99" s="40"/>
      <c r="T99" s="133"/>
      <c r="U99" s="134" t="s">
        <v>38</v>
      </c>
    </row>
    <row r="100" spans="2:65" s="1" customFormat="1" ht="18" customHeight="1">
      <c r="B100" s="135"/>
      <c r="C100" s="136"/>
      <c r="D100" s="246" t="s">
        <v>129</v>
      </c>
      <c r="E100" s="271"/>
      <c r="F100" s="271"/>
      <c r="G100" s="271"/>
      <c r="H100" s="271"/>
      <c r="I100" s="136"/>
      <c r="J100" s="136"/>
      <c r="K100" s="136"/>
      <c r="L100" s="136"/>
      <c r="M100" s="136"/>
      <c r="N100" s="244">
        <f>ROUND(N88*T100,2)</f>
        <v>0</v>
      </c>
      <c r="O100" s="272"/>
      <c r="P100" s="272"/>
      <c r="Q100" s="272"/>
      <c r="R100" s="138"/>
      <c r="S100" s="139"/>
      <c r="T100" s="140"/>
      <c r="U100" s="141" t="s">
        <v>39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130</v>
      </c>
      <c r="AZ100" s="139"/>
      <c r="BA100" s="139"/>
      <c r="BB100" s="139"/>
      <c r="BC100" s="139"/>
      <c r="BD100" s="139"/>
      <c r="BE100" s="143">
        <f t="shared" ref="BE100:BE105" si="0">IF(U100="základní",N100,0)</f>
        <v>0</v>
      </c>
      <c r="BF100" s="143">
        <f t="shared" ref="BF100:BF105" si="1">IF(U100="snížená",N100,0)</f>
        <v>0</v>
      </c>
      <c r="BG100" s="143">
        <f t="shared" ref="BG100:BG105" si="2">IF(U100="zákl. přenesená",N100,0)</f>
        <v>0</v>
      </c>
      <c r="BH100" s="143">
        <f t="shared" ref="BH100:BH105" si="3">IF(U100="sníž. přenesená",N100,0)</f>
        <v>0</v>
      </c>
      <c r="BI100" s="143">
        <f t="shared" ref="BI100:BI105" si="4">IF(U100="nulová",N100,0)</f>
        <v>0</v>
      </c>
      <c r="BJ100" s="142" t="s">
        <v>82</v>
      </c>
      <c r="BK100" s="139"/>
      <c r="BL100" s="139"/>
      <c r="BM100" s="139"/>
    </row>
    <row r="101" spans="2:65" s="1" customFormat="1" ht="18" customHeight="1">
      <c r="B101" s="135"/>
      <c r="C101" s="136"/>
      <c r="D101" s="246" t="s">
        <v>131</v>
      </c>
      <c r="E101" s="271"/>
      <c r="F101" s="271"/>
      <c r="G101" s="271"/>
      <c r="H101" s="271"/>
      <c r="I101" s="136"/>
      <c r="J101" s="136"/>
      <c r="K101" s="136"/>
      <c r="L101" s="136"/>
      <c r="M101" s="136"/>
      <c r="N101" s="244">
        <f>ROUND(N88*T101,2)</f>
        <v>0</v>
      </c>
      <c r="O101" s="272"/>
      <c r="P101" s="272"/>
      <c r="Q101" s="272"/>
      <c r="R101" s="138"/>
      <c r="S101" s="139"/>
      <c r="T101" s="140"/>
      <c r="U101" s="141" t="s">
        <v>39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130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82</v>
      </c>
      <c r="BK101" s="139"/>
      <c r="BL101" s="139"/>
      <c r="BM101" s="139"/>
    </row>
    <row r="102" spans="2:65" s="1" customFormat="1" ht="18" customHeight="1">
      <c r="B102" s="135"/>
      <c r="C102" s="136"/>
      <c r="D102" s="246" t="s">
        <v>132</v>
      </c>
      <c r="E102" s="271"/>
      <c r="F102" s="271"/>
      <c r="G102" s="271"/>
      <c r="H102" s="271"/>
      <c r="I102" s="136"/>
      <c r="J102" s="136"/>
      <c r="K102" s="136"/>
      <c r="L102" s="136"/>
      <c r="M102" s="136"/>
      <c r="N102" s="244">
        <f>ROUND(N88*T102,2)</f>
        <v>0</v>
      </c>
      <c r="O102" s="272"/>
      <c r="P102" s="272"/>
      <c r="Q102" s="272"/>
      <c r="R102" s="138"/>
      <c r="S102" s="139"/>
      <c r="T102" s="140"/>
      <c r="U102" s="141" t="s">
        <v>39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130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82</v>
      </c>
      <c r="BK102" s="139"/>
      <c r="BL102" s="139"/>
      <c r="BM102" s="139"/>
    </row>
    <row r="103" spans="2:65" s="1" customFormat="1" ht="18" customHeight="1">
      <c r="B103" s="135"/>
      <c r="C103" s="136"/>
      <c r="D103" s="246" t="s">
        <v>133</v>
      </c>
      <c r="E103" s="271"/>
      <c r="F103" s="271"/>
      <c r="G103" s="271"/>
      <c r="H103" s="271"/>
      <c r="I103" s="136"/>
      <c r="J103" s="136"/>
      <c r="K103" s="136"/>
      <c r="L103" s="136"/>
      <c r="M103" s="136"/>
      <c r="N103" s="244">
        <f>ROUND(N88*T103,2)</f>
        <v>0</v>
      </c>
      <c r="O103" s="272"/>
      <c r="P103" s="272"/>
      <c r="Q103" s="272"/>
      <c r="R103" s="138"/>
      <c r="S103" s="139"/>
      <c r="T103" s="140"/>
      <c r="U103" s="141" t="s">
        <v>39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130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82</v>
      </c>
      <c r="BK103" s="139"/>
      <c r="BL103" s="139"/>
      <c r="BM103" s="139"/>
    </row>
    <row r="104" spans="2:65" s="1" customFormat="1" ht="18" customHeight="1">
      <c r="B104" s="135"/>
      <c r="C104" s="136"/>
      <c r="D104" s="246" t="s">
        <v>134</v>
      </c>
      <c r="E104" s="271"/>
      <c r="F104" s="271"/>
      <c r="G104" s="271"/>
      <c r="H104" s="271"/>
      <c r="I104" s="136"/>
      <c r="J104" s="136"/>
      <c r="K104" s="136"/>
      <c r="L104" s="136"/>
      <c r="M104" s="136"/>
      <c r="N104" s="244">
        <f>ROUND(N88*T104,2)</f>
        <v>0</v>
      </c>
      <c r="O104" s="272"/>
      <c r="P104" s="272"/>
      <c r="Q104" s="272"/>
      <c r="R104" s="138"/>
      <c r="S104" s="139"/>
      <c r="T104" s="140"/>
      <c r="U104" s="141" t="s">
        <v>39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2" t="s">
        <v>130</v>
      </c>
      <c r="AZ104" s="139"/>
      <c r="BA104" s="139"/>
      <c r="BB104" s="139"/>
      <c r="BC104" s="139"/>
      <c r="BD104" s="139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82</v>
      </c>
      <c r="BK104" s="139"/>
      <c r="BL104" s="139"/>
      <c r="BM104" s="139"/>
    </row>
    <row r="105" spans="2:65" s="1" customFormat="1" ht="18" customHeight="1">
      <c r="B105" s="135"/>
      <c r="C105" s="136"/>
      <c r="D105" s="137" t="s">
        <v>135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44">
        <f>ROUND(N88*T105,2)</f>
        <v>0</v>
      </c>
      <c r="O105" s="272"/>
      <c r="P105" s="272"/>
      <c r="Q105" s="272"/>
      <c r="R105" s="138"/>
      <c r="S105" s="139"/>
      <c r="T105" s="144"/>
      <c r="U105" s="145" t="s">
        <v>39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2" t="s">
        <v>136</v>
      </c>
      <c r="AZ105" s="139"/>
      <c r="BA105" s="139"/>
      <c r="BB105" s="139"/>
      <c r="BC105" s="139"/>
      <c r="BD105" s="139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82</v>
      </c>
      <c r="BK105" s="139"/>
      <c r="BL105" s="139"/>
      <c r="BM105" s="139"/>
    </row>
    <row r="106" spans="2:65" s="1" customFormat="1" ht="13.5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</row>
    <row r="107" spans="2:65" s="1" customFormat="1" ht="29.25" customHeight="1">
      <c r="B107" s="38"/>
      <c r="C107" s="116" t="s">
        <v>103</v>
      </c>
      <c r="D107" s="117"/>
      <c r="E107" s="117"/>
      <c r="F107" s="117"/>
      <c r="G107" s="117"/>
      <c r="H107" s="117"/>
      <c r="I107" s="117"/>
      <c r="J107" s="117"/>
      <c r="K107" s="117"/>
      <c r="L107" s="250">
        <f>ROUND(SUM(N88+N99),2)</f>
        <v>0</v>
      </c>
      <c r="M107" s="250"/>
      <c r="N107" s="250"/>
      <c r="O107" s="250"/>
      <c r="P107" s="250"/>
      <c r="Q107" s="250"/>
      <c r="R107" s="40"/>
    </row>
    <row r="108" spans="2:65" s="1" customFormat="1" ht="6.95" customHeight="1"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4"/>
    </row>
    <row r="112" spans="2:65" s="1" customFormat="1" ht="6.95" customHeight="1"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7"/>
    </row>
    <row r="113" spans="2:65" s="1" customFormat="1" ht="36.950000000000003" customHeight="1">
      <c r="B113" s="38"/>
      <c r="C113" s="210" t="s">
        <v>137</v>
      </c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30" customHeight="1">
      <c r="B115" s="38"/>
      <c r="C115" s="33" t="s">
        <v>19</v>
      </c>
      <c r="D115" s="39"/>
      <c r="E115" s="39"/>
      <c r="F115" s="253" t="str">
        <f>F6</f>
        <v>Areál jezu České Vrbné - odkanalizování provozního objektu</v>
      </c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39"/>
      <c r="R115" s="40"/>
    </row>
    <row r="116" spans="2:65" s="1" customFormat="1" ht="36.950000000000003" customHeight="1">
      <c r="B116" s="38"/>
      <c r="C116" s="72" t="s">
        <v>111</v>
      </c>
      <c r="D116" s="39"/>
      <c r="E116" s="39"/>
      <c r="F116" s="230" t="str">
        <f>F7</f>
        <v>3130a - IO 01  Kanalizace</v>
      </c>
      <c r="G116" s="255"/>
      <c r="H116" s="255"/>
      <c r="I116" s="255"/>
      <c r="J116" s="255"/>
      <c r="K116" s="255"/>
      <c r="L116" s="255"/>
      <c r="M116" s="255"/>
      <c r="N116" s="255"/>
      <c r="O116" s="255"/>
      <c r="P116" s="255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8" customHeight="1">
      <c r="B118" s="38"/>
      <c r="C118" s="33" t="s">
        <v>23</v>
      </c>
      <c r="D118" s="39"/>
      <c r="E118" s="39"/>
      <c r="F118" s="31" t="str">
        <f>F9</f>
        <v xml:space="preserve"> </v>
      </c>
      <c r="G118" s="39"/>
      <c r="H118" s="39"/>
      <c r="I118" s="39"/>
      <c r="J118" s="39"/>
      <c r="K118" s="33" t="s">
        <v>25</v>
      </c>
      <c r="L118" s="39"/>
      <c r="M118" s="257" t="str">
        <f>IF(O9="","",O9)</f>
        <v/>
      </c>
      <c r="N118" s="257"/>
      <c r="O118" s="257"/>
      <c r="P118" s="257"/>
      <c r="Q118" s="39"/>
      <c r="R118" s="40"/>
    </row>
    <row r="119" spans="2:65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1" customFormat="1">
      <c r="B120" s="38"/>
      <c r="C120" s="33" t="s">
        <v>26</v>
      </c>
      <c r="D120" s="39"/>
      <c r="E120" s="39"/>
      <c r="F120" s="31" t="str">
        <f>E12</f>
        <v xml:space="preserve"> </v>
      </c>
      <c r="G120" s="39"/>
      <c r="H120" s="39"/>
      <c r="I120" s="39"/>
      <c r="J120" s="39"/>
      <c r="K120" s="33" t="s">
        <v>31</v>
      </c>
      <c r="L120" s="39"/>
      <c r="M120" s="214" t="str">
        <f>E18</f>
        <v xml:space="preserve"> </v>
      </c>
      <c r="N120" s="214"/>
      <c r="O120" s="214"/>
      <c r="P120" s="214"/>
      <c r="Q120" s="214"/>
      <c r="R120" s="40"/>
    </row>
    <row r="121" spans="2:65" s="1" customFormat="1" ht="14.45" customHeight="1">
      <c r="B121" s="38"/>
      <c r="C121" s="33" t="s">
        <v>29</v>
      </c>
      <c r="D121" s="39"/>
      <c r="E121" s="39"/>
      <c r="F121" s="31" t="str">
        <f>IF(E15="","",E15)</f>
        <v>Vyplň údaj</v>
      </c>
      <c r="G121" s="39"/>
      <c r="H121" s="39"/>
      <c r="I121" s="39"/>
      <c r="J121" s="39"/>
      <c r="K121" s="33" t="s">
        <v>33</v>
      </c>
      <c r="L121" s="39"/>
      <c r="M121" s="214">
        <f>E21</f>
        <v>0</v>
      </c>
      <c r="N121" s="214"/>
      <c r="O121" s="214"/>
      <c r="P121" s="214"/>
      <c r="Q121" s="214"/>
      <c r="R121" s="40"/>
    </row>
    <row r="122" spans="2:65" s="1" customFormat="1" ht="10.3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5" s="8" customFormat="1" ht="29.25" customHeight="1">
      <c r="B123" s="146"/>
      <c r="C123" s="147" t="s">
        <v>138</v>
      </c>
      <c r="D123" s="148" t="s">
        <v>139</v>
      </c>
      <c r="E123" s="148" t="s">
        <v>56</v>
      </c>
      <c r="F123" s="273" t="s">
        <v>140</v>
      </c>
      <c r="G123" s="273"/>
      <c r="H123" s="273"/>
      <c r="I123" s="273"/>
      <c r="J123" s="148" t="s">
        <v>141</v>
      </c>
      <c r="K123" s="148" t="s">
        <v>142</v>
      </c>
      <c r="L123" s="273" t="s">
        <v>143</v>
      </c>
      <c r="M123" s="273"/>
      <c r="N123" s="273" t="s">
        <v>116</v>
      </c>
      <c r="O123" s="273"/>
      <c r="P123" s="273"/>
      <c r="Q123" s="274"/>
      <c r="R123" s="149"/>
      <c r="T123" s="79" t="s">
        <v>144</v>
      </c>
      <c r="U123" s="80" t="s">
        <v>38</v>
      </c>
      <c r="V123" s="80" t="s">
        <v>145</v>
      </c>
      <c r="W123" s="80" t="s">
        <v>146</v>
      </c>
      <c r="X123" s="80" t="s">
        <v>147</v>
      </c>
      <c r="Y123" s="80" t="s">
        <v>148</v>
      </c>
      <c r="Z123" s="80" t="s">
        <v>149</v>
      </c>
      <c r="AA123" s="81" t="s">
        <v>150</v>
      </c>
    </row>
    <row r="124" spans="2:65" s="1" customFormat="1" ht="29.25" customHeight="1">
      <c r="B124" s="38"/>
      <c r="C124" s="83" t="s">
        <v>113</v>
      </c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293">
        <f>BK124</f>
        <v>0</v>
      </c>
      <c r="O124" s="294"/>
      <c r="P124" s="294"/>
      <c r="Q124" s="294"/>
      <c r="R124" s="40"/>
      <c r="T124" s="82"/>
      <c r="U124" s="54"/>
      <c r="V124" s="54"/>
      <c r="W124" s="150">
        <f>W125+W343</f>
        <v>0</v>
      </c>
      <c r="X124" s="54"/>
      <c r="Y124" s="150">
        <f>Y125+Y343</f>
        <v>324.80192570000003</v>
      </c>
      <c r="Z124" s="54"/>
      <c r="AA124" s="151">
        <f>AA125+AA343</f>
        <v>35.721400000000003</v>
      </c>
      <c r="AT124" s="22" t="s">
        <v>73</v>
      </c>
      <c r="AU124" s="22" t="s">
        <v>118</v>
      </c>
      <c r="BK124" s="152">
        <f>BK125+BK343</f>
        <v>0</v>
      </c>
    </row>
    <row r="125" spans="2:65" s="9" customFormat="1" ht="37.35" customHeight="1">
      <c r="B125" s="153"/>
      <c r="C125" s="154"/>
      <c r="D125" s="155" t="s">
        <v>119</v>
      </c>
      <c r="E125" s="155"/>
      <c r="F125" s="155"/>
      <c r="G125" s="155"/>
      <c r="H125" s="155"/>
      <c r="I125" s="155"/>
      <c r="J125" s="155"/>
      <c r="K125" s="155"/>
      <c r="L125" s="155"/>
      <c r="M125" s="155"/>
      <c r="N125" s="295">
        <f>BK125</f>
        <v>0</v>
      </c>
      <c r="O125" s="267"/>
      <c r="P125" s="267"/>
      <c r="Q125" s="267"/>
      <c r="R125" s="156"/>
      <c r="T125" s="157"/>
      <c r="U125" s="154"/>
      <c r="V125" s="154"/>
      <c r="W125" s="158">
        <f>W126+W209+W211+W232+W254+W307+W318+W340</f>
        <v>0</v>
      </c>
      <c r="X125" s="154"/>
      <c r="Y125" s="158">
        <f>Y126+Y209+Y211+Y232+Y254+Y307+Y318+Y340</f>
        <v>324.80192570000003</v>
      </c>
      <c r="Z125" s="154"/>
      <c r="AA125" s="159">
        <f>AA126+AA209+AA211+AA232+AA254+AA307+AA318+AA340</f>
        <v>35.721400000000003</v>
      </c>
      <c r="AR125" s="160" t="s">
        <v>82</v>
      </c>
      <c r="AT125" s="161" t="s">
        <v>73</v>
      </c>
      <c r="AU125" s="161" t="s">
        <v>74</v>
      </c>
      <c r="AY125" s="160" t="s">
        <v>151</v>
      </c>
      <c r="BK125" s="162">
        <f>BK126+BK209+BK211+BK232+BK254+BK307+BK318+BK340</f>
        <v>0</v>
      </c>
    </row>
    <row r="126" spans="2:65" s="9" customFormat="1" ht="19.899999999999999" customHeight="1">
      <c r="B126" s="153"/>
      <c r="C126" s="154"/>
      <c r="D126" s="163" t="s">
        <v>120</v>
      </c>
      <c r="E126" s="163"/>
      <c r="F126" s="163"/>
      <c r="G126" s="163"/>
      <c r="H126" s="163"/>
      <c r="I126" s="163"/>
      <c r="J126" s="163"/>
      <c r="K126" s="163"/>
      <c r="L126" s="163"/>
      <c r="M126" s="163"/>
      <c r="N126" s="296">
        <f>BK126</f>
        <v>0</v>
      </c>
      <c r="O126" s="297"/>
      <c r="P126" s="297"/>
      <c r="Q126" s="297"/>
      <c r="R126" s="156"/>
      <c r="T126" s="157"/>
      <c r="U126" s="154"/>
      <c r="V126" s="154"/>
      <c r="W126" s="158">
        <f>SUM(W127:W208)</f>
        <v>0</v>
      </c>
      <c r="X126" s="154"/>
      <c r="Y126" s="158">
        <f>SUM(Y127:Y208)</f>
        <v>282.85866950000002</v>
      </c>
      <c r="Z126" s="154"/>
      <c r="AA126" s="159">
        <f>SUM(AA127:AA208)</f>
        <v>11.334399999999999</v>
      </c>
      <c r="AR126" s="160" t="s">
        <v>82</v>
      </c>
      <c r="AT126" s="161" t="s">
        <v>73</v>
      </c>
      <c r="AU126" s="161" t="s">
        <v>82</v>
      </c>
      <c r="AY126" s="160" t="s">
        <v>151</v>
      </c>
      <c r="BK126" s="162">
        <f>SUM(BK127:BK208)</f>
        <v>0</v>
      </c>
    </row>
    <row r="127" spans="2:65" s="1" customFormat="1" ht="25.5" customHeight="1">
      <c r="B127" s="135"/>
      <c r="C127" s="164" t="s">
        <v>82</v>
      </c>
      <c r="D127" s="164" t="s">
        <v>152</v>
      </c>
      <c r="E127" s="165" t="s">
        <v>153</v>
      </c>
      <c r="F127" s="275" t="s">
        <v>154</v>
      </c>
      <c r="G127" s="275"/>
      <c r="H127" s="275"/>
      <c r="I127" s="275"/>
      <c r="J127" s="166" t="s">
        <v>155</v>
      </c>
      <c r="K127" s="167">
        <v>18.399999999999999</v>
      </c>
      <c r="L127" s="276">
        <v>0</v>
      </c>
      <c r="M127" s="276"/>
      <c r="N127" s="277">
        <f>ROUND(L127*K127,2)</f>
        <v>0</v>
      </c>
      <c r="O127" s="277"/>
      <c r="P127" s="277"/>
      <c r="Q127" s="277"/>
      <c r="R127" s="138"/>
      <c r="T127" s="168" t="s">
        <v>5</v>
      </c>
      <c r="U127" s="47" t="s">
        <v>39</v>
      </c>
      <c r="V127" s="39"/>
      <c r="W127" s="169">
        <f>V127*K127</f>
        <v>0</v>
      </c>
      <c r="X127" s="169">
        <v>0</v>
      </c>
      <c r="Y127" s="169">
        <f>X127*K127</f>
        <v>0</v>
      </c>
      <c r="Z127" s="169">
        <v>0.3</v>
      </c>
      <c r="AA127" s="170">
        <f>Z127*K127</f>
        <v>5.52</v>
      </c>
      <c r="AR127" s="22" t="s">
        <v>156</v>
      </c>
      <c r="AT127" s="22" t="s">
        <v>152</v>
      </c>
      <c r="AU127" s="22" t="s">
        <v>109</v>
      </c>
      <c r="AY127" s="22" t="s">
        <v>151</v>
      </c>
      <c r="BE127" s="109">
        <f>IF(U127="základní",N127,0)</f>
        <v>0</v>
      </c>
      <c r="BF127" s="109">
        <f>IF(U127="snížená",N127,0)</f>
        <v>0</v>
      </c>
      <c r="BG127" s="109">
        <f>IF(U127="zákl. přenesená",N127,0)</f>
        <v>0</v>
      </c>
      <c r="BH127" s="109">
        <f>IF(U127="sníž. přenesená",N127,0)</f>
        <v>0</v>
      </c>
      <c r="BI127" s="109">
        <f>IF(U127="nulová",N127,0)</f>
        <v>0</v>
      </c>
      <c r="BJ127" s="22" t="s">
        <v>82</v>
      </c>
      <c r="BK127" s="109">
        <f>ROUND(L127*K127,2)</f>
        <v>0</v>
      </c>
      <c r="BL127" s="22" t="s">
        <v>156</v>
      </c>
      <c r="BM127" s="22" t="s">
        <v>157</v>
      </c>
    </row>
    <row r="128" spans="2:65" s="10" customFormat="1" ht="25.5" customHeight="1">
      <c r="B128" s="171"/>
      <c r="C128" s="172"/>
      <c r="D128" s="172"/>
      <c r="E128" s="173" t="s">
        <v>5</v>
      </c>
      <c r="F128" s="278" t="s">
        <v>158</v>
      </c>
      <c r="G128" s="279"/>
      <c r="H128" s="279"/>
      <c r="I128" s="279"/>
      <c r="J128" s="172"/>
      <c r="K128" s="174">
        <v>8.8000000000000007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159</v>
      </c>
      <c r="AU128" s="178" t="s">
        <v>109</v>
      </c>
      <c r="AV128" s="10" t="s">
        <v>109</v>
      </c>
      <c r="AW128" s="10" t="s">
        <v>32</v>
      </c>
      <c r="AX128" s="10" t="s">
        <v>74</v>
      </c>
      <c r="AY128" s="178" t="s">
        <v>151</v>
      </c>
    </row>
    <row r="129" spans="2:65" s="10" customFormat="1" ht="25.5" customHeight="1">
      <c r="B129" s="171"/>
      <c r="C129" s="172"/>
      <c r="D129" s="172"/>
      <c r="E129" s="173" t="s">
        <v>5</v>
      </c>
      <c r="F129" s="280" t="s">
        <v>160</v>
      </c>
      <c r="G129" s="281"/>
      <c r="H129" s="281"/>
      <c r="I129" s="281"/>
      <c r="J129" s="172"/>
      <c r="K129" s="174">
        <v>9.6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159</v>
      </c>
      <c r="AU129" s="178" t="s">
        <v>109</v>
      </c>
      <c r="AV129" s="10" t="s">
        <v>109</v>
      </c>
      <c r="AW129" s="10" t="s">
        <v>32</v>
      </c>
      <c r="AX129" s="10" t="s">
        <v>74</v>
      </c>
      <c r="AY129" s="178" t="s">
        <v>151</v>
      </c>
    </row>
    <row r="130" spans="2:65" s="11" customFormat="1" ht="16.5" customHeight="1">
      <c r="B130" s="179"/>
      <c r="C130" s="180"/>
      <c r="D130" s="180"/>
      <c r="E130" s="181" t="s">
        <v>5</v>
      </c>
      <c r="F130" s="282" t="s">
        <v>161</v>
      </c>
      <c r="G130" s="283"/>
      <c r="H130" s="283"/>
      <c r="I130" s="283"/>
      <c r="J130" s="180"/>
      <c r="K130" s="182">
        <v>18.399999999999999</v>
      </c>
      <c r="L130" s="180"/>
      <c r="M130" s="180"/>
      <c r="N130" s="180"/>
      <c r="O130" s="180"/>
      <c r="P130" s="180"/>
      <c r="Q130" s="180"/>
      <c r="R130" s="183"/>
      <c r="T130" s="184"/>
      <c r="U130" s="180"/>
      <c r="V130" s="180"/>
      <c r="W130" s="180"/>
      <c r="X130" s="180"/>
      <c r="Y130" s="180"/>
      <c r="Z130" s="180"/>
      <c r="AA130" s="185"/>
      <c r="AT130" s="186" t="s">
        <v>159</v>
      </c>
      <c r="AU130" s="186" t="s">
        <v>109</v>
      </c>
      <c r="AV130" s="11" t="s">
        <v>156</v>
      </c>
      <c r="AW130" s="11" t="s">
        <v>32</v>
      </c>
      <c r="AX130" s="11" t="s">
        <v>82</v>
      </c>
      <c r="AY130" s="186" t="s">
        <v>151</v>
      </c>
    </row>
    <row r="131" spans="2:65" s="1" customFormat="1" ht="25.5" customHeight="1">
      <c r="B131" s="135"/>
      <c r="C131" s="164" t="s">
        <v>109</v>
      </c>
      <c r="D131" s="164" t="s">
        <v>152</v>
      </c>
      <c r="E131" s="165" t="s">
        <v>162</v>
      </c>
      <c r="F131" s="275" t="s">
        <v>163</v>
      </c>
      <c r="G131" s="275"/>
      <c r="H131" s="275"/>
      <c r="I131" s="275"/>
      <c r="J131" s="166" t="s">
        <v>155</v>
      </c>
      <c r="K131" s="167">
        <v>18.399999999999999</v>
      </c>
      <c r="L131" s="276">
        <v>0</v>
      </c>
      <c r="M131" s="276"/>
      <c r="N131" s="277">
        <f>ROUND(L131*K131,2)</f>
        <v>0</v>
      </c>
      <c r="O131" s="277"/>
      <c r="P131" s="277"/>
      <c r="Q131" s="277"/>
      <c r="R131" s="138"/>
      <c r="T131" s="168" t="s">
        <v>5</v>
      </c>
      <c r="U131" s="47" t="s">
        <v>39</v>
      </c>
      <c r="V131" s="39"/>
      <c r="W131" s="169">
        <f>V131*K131</f>
        <v>0</v>
      </c>
      <c r="X131" s="169">
        <v>0</v>
      </c>
      <c r="Y131" s="169">
        <f>X131*K131</f>
        <v>0</v>
      </c>
      <c r="Z131" s="169">
        <v>0.316</v>
      </c>
      <c r="AA131" s="170">
        <f>Z131*K131</f>
        <v>5.8144</v>
      </c>
      <c r="AR131" s="22" t="s">
        <v>156</v>
      </c>
      <c r="AT131" s="22" t="s">
        <v>152</v>
      </c>
      <c r="AU131" s="22" t="s">
        <v>109</v>
      </c>
      <c r="AY131" s="22" t="s">
        <v>151</v>
      </c>
      <c r="BE131" s="109">
        <f>IF(U131="základní",N131,0)</f>
        <v>0</v>
      </c>
      <c r="BF131" s="109">
        <f>IF(U131="snížená",N131,0)</f>
        <v>0</v>
      </c>
      <c r="BG131" s="109">
        <f>IF(U131="zákl. přenesená",N131,0)</f>
        <v>0</v>
      </c>
      <c r="BH131" s="109">
        <f>IF(U131="sníž. přenesená",N131,0)</f>
        <v>0</v>
      </c>
      <c r="BI131" s="109">
        <f>IF(U131="nulová",N131,0)</f>
        <v>0</v>
      </c>
      <c r="BJ131" s="22" t="s">
        <v>82</v>
      </c>
      <c r="BK131" s="109">
        <f>ROUND(L131*K131,2)</f>
        <v>0</v>
      </c>
      <c r="BL131" s="22" t="s">
        <v>156</v>
      </c>
      <c r="BM131" s="22" t="s">
        <v>164</v>
      </c>
    </row>
    <row r="132" spans="2:65" s="10" customFormat="1" ht="25.5" customHeight="1">
      <c r="B132" s="171"/>
      <c r="C132" s="172"/>
      <c r="D132" s="172"/>
      <c r="E132" s="173" t="s">
        <v>5</v>
      </c>
      <c r="F132" s="278" t="s">
        <v>165</v>
      </c>
      <c r="G132" s="279"/>
      <c r="H132" s="279"/>
      <c r="I132" s="279"/>
      <c r="J132" s="172"/>
      <c r="K132" s="174">
        <v>8.8000000000000007</v>
      </c>
      <c r="L132" s="172"/>
      <c r="M132" s="172"/>
      <c r="N132" s="172"/>
      <c r="O132" s="172"/>
      <c r="P132" s="172"/>
      <c r="Q132" s="172"/>
      <c r="R132" s="175"/>
      <c r="T132" s="176"/>
      <c r="U132" s="172"/>
      <c r="V132" s="172"/>
      <c r="W132" s="172"/>
      <c r="X132" s="172"/>
      <c r="Y132" s="172"/>
      <c r="Z132" s="172"/>
      <c r="AA132" s="177"/>
      <c r="AT132" s="178" t="s">
        <v>159</v>
      </c>
      <c r="AU132" s="178" t="s">
        <v>109</v>
      </c>
      <c r="AV132" s="10" t="s">
        <v>109</v>
      </c>
      <c r="AW132" s="10" t="s">
        <v>32</v>
      </c>
      <c r="AX132" s="10" t="s">
        <v>74</v>
      </c>
      <c r="AY132" s="178" t="s">
        <v>151</v>
      </c>
    </row>
    <row r="133" spans="2:65" s="10" customFormat="1" ht="38.25" customHeight="1">
      <c r="B133" s="171"/>
      <c r="C133" s="172"/>
      <c r="D133" s="172"/>
      <c r="E133" s="173" t="s">
        <v>5</v>
      </c>
      <c r="F133" s="280" t="s">
        <v>166</v>
      </c>
      <c r="G133" s="281"/>
      <c r="H133" s="281"/>
      <c r="I133" s="281"/>
      <c r="J133" s="172"/>
      <c r="K133" s="174">
        <v>9.6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159</v>
      </c>
      <c r="AU133" s="178" t="s">
        <v>109</v>
      </c>
      <c r="AV133" s="10" t="s">
        <v>109</v>
      </c>
      <c r="AW133" s="10" t="s">
        <v>32</v>
      </c>
      <c r="AX133" s="10" t="s">
        <v>74</v>
      </c>
      <c r="AY133" s="178" t="s">
        <v>151</v>
      </c>
    </row>
    <row r="134" spans="2:65" s="11" customFormat="1" ht="16.5" customHeight="1">
      <c r="B134" s="179"/>
      <c r="C134" s="180"/>
      <c r="D134" s="180"/>
      <c r="E134" s="181" t="s">
        <v>5</v>
      </c>
      <c r="F134" s="282" t="s">
        <v>161</v>
      </c>
      <c r="G134" s="283"/>
      <c r="H134" s="283"/>
      <c r="I134" s="283"/>
      <c r="J134" s="180"/>
      <c r="K134" s="182">
        <v>18.399999999999999</v>
      </c>
      <c r="L134" s="180"/>
      <c r="M134" s="180"/>
      <c r="N134" s="180"/>
      <c r="O134" s="180"/>
      <c r="P134" s="180"/>
      <c r="Q134" s="180"/>
      <c r="R134" s="183"/>
      <c r="T134" s="184"/>
      <c r="U134" s="180"/>
      <c r="V134" s="180"/>
      <c r="W134" s="180"/>
      <c r="X134" s="180"/>
      <c r="Y134" s="180"/>
      <c r="Z134" s="180"/>
      <c r="AA134" s="185"/>
      <c r="AT134" s="186" t="s">
        <v>159</v>
      </c>
      <c r="AU134" s="186" t="s">
        <v>109</v>
      </c>
      <c r="AV134" s="11" t="s">
        <v>156</v>
      </c>
      <c r="AW134" s="11" t="s">
        <v>32</v>
      </c>
      <c r="AX134" s="11" t="s">
        <v>82</v>
      </c>
      <c r="AY134" s="186" t="s">
        <v>151</v>
      </c>
    </row>
    <row r="135" spans="2:65" s="1" customFormat="1" ht="16.5" customHeight="1">
      <c r="B135" s="135"/>
      <c r="C135" s="164" t="s">
        <v>167</v>
      </c>
      <c r="D135" s="164" t="s">
        <v>152</v>
      </c>
      <c r="E135" s="165" t="s">
        <v>168</v>
      </c>
      <c r="F135" s="275" t="s">
        <v>169</v>
      </c>
      <c r="G135" s="275"/>
      <c r="H135" s="275"/>
      <c r="I135" s="275"/>
      <c r="J135" s="166" t="s">
        <v>170</v>
      </c>
      <c r="K135" s="167">
        <v>3.2</v>
      </c>
      <c r="L135" s="276">
        <v>0</v>
      </c>
      <c r="M135" s="276"/>
      <c r="N135" s="277">
        <f>ROUND(L135*K135,2)</f>
        <v>0</v>
      </c>
      <c r="O135" s="277"/>
      <c r="P135" s="277"/>
      <c r="Q135" s="277"/>
      <c r="R135" s="138"/>
      <c r="T135" s="168" t="s">
        <v>5</v>
      </c>
      <c r="U135" s="47" t="s">
        <v>39</v>
      </c>
      <c r="V135" s="39"/>
      <c r="W135" s="169">
        <f>V135*K135</f>
        <v>0</v>
      </c>
      <c r="X135" s="169">
        <v>6.053E-2</v>
      </c>
      <c r="Y135" s="169">
        <f>X135*K135</f>
        <v>0.19369600000000001</v>
      </c>
      <c r="Z135" s="169">
        <v>0</v>
      </c>
      <c r="AA135" s="170">
        <f>Z135*K135</f>
        <v>0</v>
      </c>
      <c r="AR135" s="22" t="s">
        <v>156</v>
      </c>
      <c r="AT135" s="22" t="s">
        <v>152</v>
      </c>
      <c r="AU135" s="22" t="s">
        <v>109</v>
      </c>
      <c r="AY135" s="22" t="s">
        <v>151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2" t="s">
        <v>82</v>
      </c>
      <c r="BK135" s="109">
        <f>ROUND(L135*K135,2)</f>
        <v>0</v>
      </c>
      <c r="BL135" s="22" t="s">
        <v>156</v>
      </c>
      <c r="BM135" s="22" t="s">
        <v>171</v>
      </c>
    </row>
    <row r="136" spans="2:65" s="1" customFormat="1" ht="25.5" customHeight="1">
      <c r="B136" s="135"/>
      <c r="C136" s="164" t="s">
        <v>156</v>
      </c>
      <c r="D136" s="164" t="s">
        <v>152</v>
      </c>
      <c r="E136" s="165" t="s">
        <v>172</v>
      </c>
      <c r="F136" s="275" t="s">
        <v>173</v>
      </c>
      <c r="G136" s="275"/>
      <c r="H136" s="275"/>
      <c r="I136" s="275"/>
      <c r="J136" s="166" t="s">
        <v>174</v>
      </c>
      <c r="K136" s="167">
        <v>28.28</v>
      </c>
      <c r="L136" s="276">
        <v>0</v>
      </c>
      <c r="M136" s="276"/>
      <c r="N136" s="277">
        <f>ROUND(L136*K136,2)</f>
        <v>0</v>
      </c>
      <c r="O136" s="277"/>
      <c r="P136" s="277"/>
      <c r="Q136" s="277"/>
      <c r="R136" s="138"/>
      <c r="T136" s="168" t="s">
        <v>5</v>
      </c>
      <c r="U136" s="47" t="s">
        <v>39</v>
      </c>
      <c r="V136" s="39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2" t="s">
        <v>156</v>
      </c>
      <c r="AT136" s="22" t="s">
        <v>152</v>
      </c>
      <c r="AU136" s="22" t="s">
        <v>109</v>
      </c>
      <c r="AY136" s="22" t="s">
        <v>151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2" t="s">
        <v>82</v>
      </c>
      <c r="BK136" s="109">
        <f>ROUND(L136*K136,2)</f>
        <v>0</v>
      </c>
      <c r="BL136" s="22" t="s">
        <v>156</v>
      </c>
      <c r="BM136" s="22" t="s">
        <v>175</v>
      </c>
    </row>
    <row r="137" spans="2:65" s="10" customFormat="1" ht="16.5" customHeight="1">
      <c r="B137" s="171"/>
      <c r="C137" s="172"/>
      <c r="D137" s="172"/>
      <c r="E137" s="173" t="s">
        <v>5</v>
      </c>
      <c r="F137" s="278" t="s">
        <v>176</v>
      </c>
      <c r="G137" s="279"/>
      <c r="H137" s="279"/>
      <c r="I137" s="279"/>
      <c r="J137" s="172"/>
      <c r="K137" s="174">
        <v>13.28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159</v>
      </c>
      <c r="AU137" s="178" t="s">
        <v>109</v>
      </c>
      <c r="AV137" s="10" t="s">
        <v>109</v>
      </c>
      <c r="AW137" s="10" t="s">
        <v>32</v>
      </c>
      <c r="AX137" s="10" t="s">
        <v>74</v>
      </c>
      <c r="AY137" s="178" t="s">
        <v>151</v>
      </c>
    </row>
    <row r="138" spans="2:65" s="10" customFormat="1" ht="16.5" customHeight="1">
      <c r="B138" s="171"/>
      <c r="C138" s="172"/>
      <c r="D138" s="172"/>
      <c r="E138" s="173" t="s">
        <v>5</v>
      </c>
      <c r="F138" s="280" t="s">
        <v>177</v>
      </c>
      <c r="G138" s="281"/>
      <c r="H138" s="281"/>
      <c r="I138" s="281"/>
      <c r="J138" s="172"/>
      <c r="K138" s="174">
        <v>15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159</v>
      </c>
      <c r="AU138" s="178" t="s">
        <v>109</v>
      </c>
      <c r="AV138" s="10" t="s">
        <v>109</v>
      </c>
      <c r="AW138" s="10" t="s">
        <v>32</v>
      </c>
      <c r="AX138" s="10" t="s">
        <v>74</v>
      </c>
      <c r="AY138" s="178" t="s">
        <v>151</v>
      </c>
    </row>
    <row r="139" spans="2:65" s="11" customFormat="1" ht="16.5" customHeight="1">
      <c r="B139" s="179"/>
      <c r="C139" s="180"/>
      <c r="D139" s="180"/>
      <c r="E139" s="181" t="s">
        <v>5</v>
      </c>
      <c r="F139" s="282" t="s">
        <v>161</v>
      </c>
      <c r="G139" s="283"/>
      <c r="H139" s="283"/>
      <c r="I139" s="283"/>
      <c r="J139" s="180"/>
      <c r="K139" s="182">
        <v>28.28</v>
      </c>
      <c r="L139" s="180"/>
      <c r="M139" s="180"/>
      <c r="N139" s="180"/>
      <c r="O139" s="180"/>
      <c r="P139" s="180"/>
      <c r="Q139" s="180"/>
      <c r="R139" s="183"/>
      <c r="T139" s="184"/>
      <c r="U139" s="180"/>
      <c r="V139" s="180"/>
      <c r="W139" s="180"/>
      <c r="X139" s="180"/>
      <c r="Y139" s="180"/>
      <c r="Z139" s="180"/>
      <c r="AA139" s="185"/>
      <c r="AT139" s="186" t="s">
        <v>159</v>
      </c>
      <c r="AU139" s="186" t="s">
        <v>109</v>
      </c>
      <c r="AV139" s="11" t="s">
        <v>156</v>
      </c>
      <c r="AW139" s="11" t="s">
        <v>32</v>
      </c>
      <c r="AX139" s="11" t="s">
        <v>82</v>
      </c>
      <c r="AY139" s="186" t="s">
        <v>151</v>
      </c>
    </row>
    <row r="140" spans="2:65" s="1" customFormat="1" ht="25.5" customHeight="1">
      <c r="B140" s="135"/>
      <c r="C140" s="164" t="s">
        <v>178</v>
      </c>
      <c r="D140" s="164" t="s">
        <v>152</v>
      </c>
      <c r="E140" s="165" t="s">
        <v>179</v>
      </c>
      <c r="F140" s="275" t="s">
        <v>180</v>
      </c>
      <c r="G140" s="275"/>
      <c r="H140" s="275"/>
      <c r="I140" s="275"/>
      <c r="J140" s="166" t="s">
        <v>174</v>
      </c>
      <c r="K140" s="167">
        <v>73.11</v>
      </c>
      <c r="L140" s="276">
        <v>0</v>
      </c>
      <c r="M140" s="276"/>
      <c r="N140" s="277">
        <f>ROUND(L140*K140,2)</f>
        <v>0</v>
      </c>
      <c r="O140" s="277"/>
      <c r="P140" s="277"/>
      <c r="Q140" s="277"/>
      <c r="R140" s="138"/>
      <c r="T140" s="168" t="s">
        <v>5</v>
      </c>
      <c r="U140" s="47" t="s">
        <v>39</v>
      </c>
      <c r="V140" s="39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2" t="s">
        <v>156</v>
      </c>
      <c r="AT140" s="22" t="s">
        <v>152</v>
      </c>
      <c r="AU140" s="22" t="s">
        <v>109</v>
      </c>
      <c r="AY140" s="22" t="s">
        <v>151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2" t="s">
        <v>82</v>
      </c>
      <c r="BK140" s="109">
        <f>ROUND(L140*K140,2)</f>
        <v>0</v>
      </c>
      <c r="BL140" s="22" t="s">
        <v>156</v>
      </c>
      <c r="BM140" s="22" t="s">
        <v>181</v>
      </c>
    </row>
    <row r="141" spans="2:65" s="10" customFormat="1" ht="25.5" customHeight="1">
      <c r="B141" s="171"/>
      <c r="C141" s="172"/>
      <c r="D141" s="172"/>
      <c r="E141" s="173" t="s">
        <v>5</v>
      </c>
      <c r="F141" s="278" t="s">
        <v>182</v>
      </c>
      <c r="G141" s="279"/>
      <c r="H141" s="279"/>
      <c r="I141" s="279"/>
      <c r="J141" s="172"/>
      <c r="K141" s="174">
        <v>33.76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159</v>
      </c>
      <c r="AU141" s="178" t="s">
        <v>109</v>
      </c>
      <c r="AV141" s="10" t="s">
        <v>109</v>
      </c>
      <c r="AW141" s="10" t="s">
        <v>32</v>
      </c>
      <c r="AX141" s="10" t="s">
        <v>74</v>
      </c>
      <c r="AY141" s="178" t="s">
        <v>151</v>
      </c>
    </row>
    <row r="142" spans="2:65" s="10" customFormat="1" ht="16.5" customHeight="1">
      <c r="B142" s="171"/>
      <c r="C142" s="172"/>
      <c r="D142" s="172"/>
      <c r="E142" s="173" t="s">
        <v>5</v>
      </c>
      <c r="F142" s="280" t="s">
        <v>183</v>
      </c>
      <c r="G142" s="281"/>
      <c r="H142" s="281"/>
      <c r="I142" s="281"/>
      <c r="J142" s="172"/>
      <c r="K142" s="174">
        <v>10.85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159</v>
      </c>
      <c r="AU142" s="178" t="s">
        <v>109</v>
      </c>
      <c r="AV142" s="10" t="s">
        <v>109</v>
      </c>
      <c r="AW142" s="10" t="s">
        <v>32</v>
      </c>
      <c r="AX142" s="10" t="s">
        <v>74</v>
      </c>
      <c r="AY142" s="178" t="s">
        <v>151</v>
      </c>
    </row>
    <row r="143" spans="2:65" s="10" customFormat="1" ht="16.5" customHeight="1">
      <c r="B143" s="171"/>
      <c r="C143" s="172"/>
      <c r="D143" s="172"/>
      <c r="E143" s="173" t="s">
        <v>5</v>
      </c>
      <c r="F143" s="280" t="s">
        <v>184</v>
      </c>
      <c r="G143" s="281"/>
      <c r="H143" s="281"/>
      <c r="I143" s="281"/>
      <c r="J143" s="172"/>
      <c r="K143" s="174">
        <v>28.5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159</v>
      </c>
      <c r="AU143" s="178" t="s">
        <v>109</v>
      </c>
      <c r="AV143" s="10" t="s">
        <v>109</v>
      </c>
      <c r="AW143" s="10" t="s">
        <v>32</v>
      </c>
      <c r="AX143" s="10" t="s">
        <v>74</v>
      </c>
      <c r="AY143" s="178" t="s">
        <v>151</v>
      </c>
    </row>
    <row r="144" spans="2:65" s="11" customFormat="1" ht="16.5" customHeight="1">
      <c r="B144" s="179"/>
      <c r="C144" s="180"/>
      <c r="D144" s="180"/>
      <c r="E144" s="181" t="s">
        <v>5</v>
      </c>
      <c r="F144" s="282" t="s">
        <v>161</v>
      </c>
      <c r="G144" s="283"/>
      <c r="H144" s="283"/>
      <c r="I144" s="283"/>
      <c r="J144" s="180"/>
      <c r="K144" s="182">
        <v>73.11</v>
      </c>
      <c r="L144" s="180"/>
      <c r="M144" s="180"/>
      <c r="N144" s="180"/>
      <c r="O144" s="180"/>
      <c r="P144" s="180"/>
      <c r="Q144" s="180"/>
      <c r="R144" s="183"/>
      <c r="T144" s="184"/>
      <c r="U144" s="180"/>
      <c r="V144" s="180"/>
      <c r="W144" s="180"/>
      <c r="X144" s="180"/>
      <c r="Y144" s="180"/>
      <c r="Z144" s="180"/>
      <c r="AA144" s="185"/>
      <c r="AT144" s="186" t="s">
        <v>159</v>
      </c>
      <c r="AU144" s="186" t="s">
        <v>109</v>
      </c>
      <c r="AV144" s="11" t="s">
        <v>156</v>
      </c>
      <c r="AW144" s="11" t="s">
        <v>32</v>
      </c>
      <c r="AX144" s="11" t="s">
        <v>82</v>
      </c>
      <c r="AY144" s="186" t="s">
        <v>151</v>
      </c>
    </row>
    <row r="145" spans="2:65" s="1" customFormat="1" ht="25.5" customHeight="1">
      <c r="B145" s="135"/>
      <c r="C145" s="164" t="s">
        <v>185</v>
      </c>
      <c r="D145" s="164" t="s">
        <v>152</v>
      </c>
      <c r="E145" s="165" t="s">
        <v>186</v>
      </c>
      <c r="F145" s="275" t="s">
        <v>187</v>
      </c>
      <c r="G145" s="275"/>
      <c r="H145" s="275"/>
      <c r="I145" s="275"/>
      <c r="J145" s="166" t="s">
        <v>174</v>
      </c>
      <c r="K145" s="167">
        <v>36.549999999999997</v>
      </c>
      <c r="L145" s="276">
        <v>0</v>
      </c>
      <c r="M145" s="276"/>
      <c r="N145" s="277">
        <f>ROUND(L145*K145,2)</f>
        <v>0</v>
      </c>
      <c r="O145" s="277"/>
      <c r="P145" s="277"/>
      <c r="Q145" s="277"/>
      <c r="R145" s="138"/>
      <c r="T145" s="168" t="s">
        <v>5</v>
      </c>
      <c r="U145" s="47" t="s">
        <v>39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2" t="s">
        <v>156</v>
      </c>
      <c r="AT145" s="22" t="s">
        <v>152</v>
      </c>
      <c r="AU145" s="22" t="s">
        <v>109</v>
      </c>
      <c r="AY145" s="22" t="s">
        <v>151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2" t="s">
        <v>82</v>
      </c>
      <c r="BK145" s="109">
        <f>ROUND(L145*K145,2)</f>
        <v>0</v>
      </c>
      <c r="BL145" s="22" t="s">
        <v>156</v>
      </c>
      <c r="BM145" s="22" t="s">
        <v>188</v>
      </c>
    </row>
    <row r="146" spans="2:65" s="1" customFormat="1" ht="25.5" customHeight="1">
      <c r="B146" s="135"/>
      <c r="C146" s="164" t="s">
        <v>189</v>
      </c>
      <c r="D146" s="164" t="s">
        <v>152</v>
      </c>
      <c r="E146" s="165" t="s">
        <v>190</v>
      </c>
      <c r="F146" s="275" t="s">
        <v>191</v>
      </c>
      <c r="G146" s="275"/>
      <c r="H146" s="275"/>
      <c r="I146" s="275"/>
      <c r="J146" s="166" t="s">
        <v>174</v>
      </c>
      <c r="K146" s="167">
        <v>539.76</v>
      </c>
      <c r="L146" s="276">
        <v>0</v>
      </c>
      <c r="M146" s="276"/>
      <c r="N146" s="277">
        <f>ROUND(L146*K146,2)</f>
        <v>0</v>
      </c>
      <c r="O146" s="277"/>
      <c r="P146" s="277"/>
      <c r="Q146" s="277"/>
      <c r="R146" s="138"/>
      <c r="T146" s="168" t="s">
        <v>5</v>
      </c>
      <c r="U146" s="47" t="s">
        <v>39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2" t="s">
        <v>156</v>
      </c>
      <c r="AT146" s="22" t="s">
        <v>152</v>
      </c>
      <c r="AU146" s="22" t="s">
        <v>109</v>
      </c>
      <c r="AY146" s="22" t="s">
        <v>151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2" t="s">
        <v>82</v>
      </c>
      <c r="BK146" s="109">
        <f>ROUND(L146*K146,2)</f>
        <v>0</v>
      </c>
      <c r="BL146" s="22" t="s">
        <v>156</v>
      </c>
      <c r="BM146" s="22" t="s">
        <v>192</v>
      </c>
    </row>
    <row r="147" spans="2:65" s="12" customFormat="1" ht="16.5" customHeight="1">
      <c r="B147" s="187"/>
      <c r="C147" s="188"/>
      <c r="D147" s="188"/>
      <c r="E147" s="189" t="s">
        <v>5</v>
      </c>
      <c r="F147" s="284" t="s">
        <v>193</v>
      </c>
      <c r="G147" s="285"/>
      <c r="H147" s="285"/>
      <c r="I147" s="285"/>
      <c r="J147" s="188"/>
      <c r="K147" s="189" t="s">
        <v>5</v>
      </c>
      <c r="L147" s="188"/>
      <c r="M147" s="188"/>
      <c r="N147" s="188"/>
      <c r="O147" s="188"/>
      <c r="P147" s="188"/>
      <c r="Q147" s="188"/>
      <c r="R147" s="190"/>
      <c r="T147" s="191"/>
      <c r="U147" s="188"/>
      <c r="V147" s="188"/>
      <c r="W147" s="188"/>
      <c r="X147" s="188"/>
      <c r="Y147" s="188"/>
      <c r="Z147" s="188"/>
      <c r="AA147" s="192"/>
      <c r="AT147" s="193" t="s">
        <v>159</v>
      </c>
      <c r="AU147" s="193" t="s">
        <v>109</v>
      </c>
      <c r="AV147" s="12" t="s">
        <v>82</v>
      </c>
      <c r="AW147" s="12" t="s">
        <v>32</v>
      </c>
      <c r="AX147" s="12" t="s">
        <v>74</v>
      </c>
      <c r="AY147" s="193" t="s">
        <v>151</v>
      </c>
    </row>
    <row r="148" spans="2:65" s="10" customFormat="1" ht="16.5" customHeight="1">
      <c r="B148" s="171"/>
      <c r="C148" s="172"/>
      <c r="D148" s="172"/>
      <c r="E148" s="173" t="s">
        <v>5</v>
      </c>
      <c r="F148" s="280" t="s">
        <v>194</v>
      </c>
      <c r="G148" s="281"/>
      <c r="H148" s="281"/>
      <c r="I148" s="281"/>
      <c r="J148" s="172"/>
      <c r="K148" s="174">
        <v>263.76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159</v>
      </c>
      <c r="AU148" s="178" t="s">
        <v>109</v>
      </c>
      <c r="AV148" s="10" t="s">
        <v>109</v>
      </c>
      <c r="AW148" s="10" t="s">
        <v>32</v>
      </c>
      <c r="AX148" s="10" t="s">
        <v>74</v>
      </c>
      <c r="AY148" s="178" t="s">
        <v>151</v>
      </c>
    </row>
    <row r="149" spans="2:65" s="10" customFormat="1" ht="16.5" customHeight="1">
      <c r="B149" s="171"/>
      <c r="C149" s="172"/>
      <c r="D149" s="172"/>
      <c r="E149" s="173" t="s">
        <v>5</v>
      </c>
      <c r="F149" s="280" t="s">
        <v>195</v>
      </c>
      <c r="G149" s="281"/>
      <c r="H149" s="281"/>
      <c r="I149" s="281"/>
      <c r="J149" s="172"/>
      <c r="K149" s="174">
        <v>20.64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159</v>
      </c>
      <c r="AU149" s="178" t="s">
        <v>109</v>
      </c>
      <c r="AV149" s="10" t="s">
        <v>109</v>
      </c>
      <c r="AW149" s="10" t="s">
        <v>32</v>
      </c>
      <c r="AX149" s="10" t="s">
        <v>74</v>
      </c>
      <c r="AY149" s="178" t="s">
        <v>151</v>
      </c>
    </row>
    <row r="150" spans="2:65" s="13" customFormat="1" ht="16.5" customHeight="1">
      <c r="B150" s="194"/>
      <c r="C150" s="195"/>
      <c r="D150" s="195"/>
      <c r="E150" s="196" t="s">
        <v>5</v>
      </c>
      <c r="F150" s="286" t="s">
        <v>196</v>
      </c>
      <c r="G150" s="287"/>
      <c r="H150" s="287"/>
      <c r="I150" s="287"/>
      <c r="J150" s="195"/>
      <c r="K150" s="197">
        <v>284.39999999999998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159</v>
      </c>
      <c r="AU150" s="201" t="s">
        <v>109</v>
      </c>
      <c r="AV150" s="13" t="s">
        <v>167</v>
      </c>
      <c r="AW150" s="13" t="s">
        <v>32</v>
      </c>
      <c r="AX150" s="13" t="s">
        <v>74</v>
      </c>
      <c r="AY150" s="201" t="s">
        <v>151</v>
      </c>
    </row>
    <row r="151" spans="2:65" s="12" customFormat="1" ht="16.5" customHeight="1">
      <c r="B151" s="187"/>
      <c r="C151" s="188"/>
      <c r="D151" s="188"/>
      <c r="E151" s="189" t="s">
        <v>5</v>
      </c>
      <c r="F151" s="288" t="s">
        <v>197</v>
      </c>
      <c r="G151" s="289"/>
      <c r="H151" s="289"/>
      <c r="I151" s="289"/>
      <c r="J151" s="188"/>
      <c r="K151" s="189" t="s">
        <v>5</v>
      </c>
      <c r="L151" s="188"/>
      <c r="M151" s="188"/>
      <c r="N151" s="188"/>
      <c r="O151" s="188"/>
      <c r="P151" s="188"/>
      <c r="Q151" s="188"/>
      <c r="R151" s="190"/>
      <c r="T151" s="191"/>
      <c r="U151" s="188"/>
      <c r="V151" s="188"/>
      <c r="W151" s="188"/>
      <c r="X151" s="188"/>
      <c r="Y151" s="188"/>
      <c r="Z151" s="188"/>
      <c r="AA151" s="192"/>
      <c r="AT151" s="193" t="s">
        <v>159</v>
      </c>
      <c r="AU151" s="193" t="s">
        <v>109</v>
      </c>
      <c r="AV151" s="12" t="s">
        <v>82</v>
      </c>
      <c r="AW151" s="12" t="s">
        <v>32</v>
      </c>
      <c r="AX151" s="12" t="s">
        <v>74</v>
      </c>
      <c r="AY151" s="193" t="s">
        <v>151</v>
      </c>
    </row>
    <row r="152" spans="2:65" s="10" customFormat="1" ht="16.5" customHeight="1">
      <c r="B152" s="171"/>
      <c r="C152" s="172"/>
      <c r="D152" s="172"/>
      <c r="E152" s="173" t="s">
        <v>5</v>
      </c>
      <c r="F152" s="280" t="s">
        <v>198</v>
      </c>
      <c r="G152" s="281"/>
      <c r="H152" s="281"/>
      <c r="I152" s="281"/>
      <c r="J152" s="172"/>
      <c r="K152" s="174">
        <v>255.36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159</v>
      </c>
      <c r="AU152" s="178" t="s">
        <v>109</v>
      </c>
      <c r="AV152" s="10" t="s">
        <v>109</v>
      </c>
      <c r="AW152" s="10" t="s">
        <v>32</v>
      </c>
      <c r="AX152" s="10" t="s">
        <v>74</v>
      </c>
      <c r="AY152" s="178" t="s">
        <v>151</v>
      </c>
    </row>
    <row r="153" spans="2:65" s="11" customFormat="1" ht="16.5" customHeight="1">
      <c r="B153" s="179"/>
      <c r="C153" s="180"/>
      <c r="D153" s="180"/>
      <c r="E153" s="181" t="s">
        <v>5</v>
      </c>
      <c r="F153" s="282" t="s">
        <v>161</v>
      </c>
      <c r="G153" s="283"/>
      <c r="H153" s="283"/>
      <c r="I153" s="283"/>
      <c r="J153" s="180"/>
      <c r="K153" s="182">
        <v>539.76</v>
      </c>
      <c r="L153" s="180"/>
      <c r="M153" s="180"/>
      <c r="N153" s="180"/>
      <c r="O153" s="180"/>
      <c r="P153" s="180"/>
      <c r="Q153" s="180"/>
      <c r="R153" s="183"/>
      <c r="T153" s="184"/>
      <c r="U153" s="180"/>
      <c r="V153" s="180"/>
      <c r="W153" s="180"/>
      <c r="X153" s="180"/>
      <c r="Y153" s="180"/>
      <c r="Z153" s="180"/>
      <c r="AA153" s="185"/>
      <c r="AT153" s="186" t="s">
        <v>159</v>
      </c>
      <c r="AU153" s="186" t="s">
        <v>109</v>
      </c>
      <c r="AV153" s="11" t="s">
        <v>156</v>
      </c>
      <c r="AW153" s="11" t="s">
        <v>32</v>
      </c>
      <c r="AX153" s="11" t="s">
        <v>82</v>
      </c>
      <c r="AY153" s="186" t="s">
        <v>151</v>
      </c>
    </row>
    <row r="154" spans="2:65" s="1" customFormat="1" ht="25.5" customHeight="1">
      <c r="B154" s="135"/>
      <c r="C154" s="164" t="s">
        <v>199</v>
      </c>
      <c r="D154" s="164" t="s">
        <v>152</v>
      </c>
      <c r="E154" s="165" t="s">
        <v>200</v>
      </c>
      <c r="F154" s="275" t="s">
        <v>201</v>
      </c>
      <c r="G154" s="275"/>
      <c r="H154" s="275"/>
      <c r="I154" s="275"/>
      <c r="J154" s="166" t="s">
        <v>174</v>
      </c>
      <c r="K154" s="167">
        <v>269.88</v>
      </c>
      <c r="L154" s="276">
        <v>0</v>
      </c>
      <c r="M154" s="276"/>
      <c r="N154" s="277">
        <f>ROUND(L154*K154,2)</f>
        <v>0</v>
      </c>
      <c r="O154" s="277"/>
      <c r="P154" s="277"/>
      <c r="Q154" s="277"/>
      <c r="R154" s="138"/>
      <c r="T154" s="168" t="s">
        <v>5</v>
      </c>
      <c r="U154" s="47" t="s">
        <v>39</v>
      </c>
      <c r="V154" s="39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2" t="s">
        <v>156</v>
      </c>
      <c r="AT154" s="22" t="s">
        <v>152</v>
      </c>
      <c r="AU154" s="22" t="s">
        <v>109</v>
      </c>
      <c r="AY154" s="22" t="s">
        <v>151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2" t="s">
        <v>82</v>
      </c>
      <c r="BK154" s="109">
        <f>ROUND(L154*K154,2)</f>
        <v>0</v>
      </c>
      <c r="BL154" s="22" t="s">
        <v>156</v>
      </c>
      <c r="BM154" s="22" t="s">
        <v>202</v>
      </c>
    </row>
    <row r="155" spans="2:65" s="1" customFormat="1" ht="25.5" customHeight="1">
      <c r="B155" s="135"/>
      <c r="C155" s="164" t="s">
        <v>203</v>
      </c>
      <c r="D155" s="164" t="s">
        <v>152</v>
      </c>
      <c r="E155" s="165" t="s">
        <v>204</v>
      </c>
      <c r="F155" s="275" t="s">
        <v>205</v>
      </c>
      <c r="G155" s="275"/>
      <c r="H155" s="275"/>
      <c r="I155" s="275"/>
      <c r="J155" s="166" t="s">
        <v>155</v>
      </c>
      <c r="K155" s="167">
        <v>1454.89</v>
      </c>
      <c r="L155" s="276">
        <v>0</v>
      </c>
      <c r="M155" s="276"/>
      <c r="N155" s="277">
        <f>ROUND(L155*K155,2)</f>
        <v>0</v>
      </c>
      <c r="O155" s="277"/>
      <c r="P155" s="277"/>
      <c r="Q155" s="277"/>
      <c r="R155" s="138"/>
      <c r="T155" s="168" t="s">
        <v>5</v>
      </c>
      <c r="U155" s="47" t="s">
        <v>39</v>
      </c>
      <c r="V155" s="39"/>
      <c r="W155" s="169">
        <f>V155*K155</f>
        <v>0</v>
      </c>
      <c r="X155" s="169">
        <v>8.4999999999999995E-4</v>
      </c>
      <c r="Y155" s="169">
        <f>X155*K155</f>
        <v>1.2366565</v>
      </c>
      <c r="Z155" s="169">
        <v>0</v>
      </c>
      <c r="AA155" s="170">
        <f>Z155*K155</f>
        <v>0</v>
      </c>
      <c r="AR155" s="22" t="s">
        <v>156</v>
      </c>
      <c r="AT155" s="22" t="s">
        <v>152</v>
      </c>
      <c r="AU155" s="22" t="s">
        <v>109</v>
      </c>
      <c r="AY155" s="22" t="s">
        <v>151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2" t="s">
        <v>82</v>
      </c>
      <c r="BK155" s="109">
        <f>ROUND(L155*K155,2)</f>
        <v>0</v>
      </c>
      <c r="BL155" s="22" t="s">
        <v>156</v>
      </c>
      <c r="BM155" s="22" t="s">
        <v>206</v>
      </c>
    </row>
    <row r="156" spans="2:65" s="12" customFormat="1" ht="16.5" customHeight="1">
      <c r="B156" s="187"/>
      <c r="C156" s="188"/>
      <c r="D156" s="188"/>
      <c r="E156" s="189" t="s">
        <v>5</v>
      </c>
      <c r="F156" s="284" t="s">
        <v>193</v>
      </c>
      <c r="G156" s="285"/>
      <c r="H156" s="285"/>
      <c r="I156" s="285"/>
      <c r="J156" s="188"/>
      <c r="K156" s="189" t="s">
        <v>5</v>
      </c>
      <c r="L156" s="188"/>
      <c r="M156" s="188"/>
      <c r="N156" s="188"/>
      <c r="O156" s="188"/>
      <c r="P156" s="188"/>
      <c r="Q156" s="188"/>
      <c r="R156" s="190"/>
      <c r="T156" s="191"/>
      <c r="U156" s="188"/>
      <c r="V156" s="188"/>
      <c r="W156" s="188"/>
      <c r="X156" s="188"/>
      <c r="Y156" s="188"/>
      <c r="Z156" s="188"/>
      <c r="AA156" s="192"/>
      <c r="AT156" s="193" t="s">
        <v>159</v>
      </c>
      <c r="AU156" s="193" t="s">
        <v>109</v>
      </c>
      <c r="AV156" s="12" t="s">
        <v>82</v>
      </c>
      <c r="AW156" s="12" t="s">
        <v>32</v>
      </c>
      <c r="AX156" s="12" t="s">
        <v>74</v>
      </c>
      <c r="AY156" s="193" t="s">
        <v>151</v>
      </c>
    </row>
    <row r="157" spans="2:65" s="10" customFormat="1" ht="16.5" customHeight="1">
      <c r="B157" s="171"/>
      <c r="C157" s="172"/>
      <c r="D157" s="172"/>
      <c r="E157" s="173" t="s">
        <v>5</v>
      </c>
      <c r="F157" s="280" t="s">
        <v>207</v>
      </c>
      <c r="G157" s="281"/>
      <c r="H157" s="281"/>
      <c r="I157" s="281"/>
      <c r="J157" s="172"/>
      <c r="K157" s="174">
        <v>659.4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159</v>
      </c>
      <c r="AU157" s="178" t="s">
        <v>109</v>
      </c>
      <c r="AV157" s="10" t="s">
        <v>109</v>
      </c>
      <c r="AW157" s="10" t="s">
        <v>32</v>
      </c>
      <c r="AX157" s="10" t="s">
        <v>74</v>
      </c>
      <c r="AY157" s="178" t="s">
        <v>151</v>
      </c>
    </row>
    <row r="158" spans="2:65" s="10" customFormat="1" ht="16.5" customHeight="1">
      <c r="B158" s="171"/>
      <c r="C158" s="172"/>
      <c r="D158" s="172"/>
      <c r="E158" s="173" t="s">
        <v>5</v>
      </c>
      <c r="F158" s="280" t="s">
        <v>208</v>
      </c>
      <c r="G158" s="281"/>
      <c r="H158" s="281"/>
      <c r="I158" s="281"/>
      <c r="J158" s="172"/>
      <c r="K158" s="174">
        <v>41.8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159</v>
      </c>
      <c r="AU158" s="178" t="s">
        <v>109</v>
      </c>
      <c r="AV158" s="10" t="s">
        <v>109</v>
      </c>
      <c r="AW158" s="10" t="s">
        <v>32</v>
      </c>
      <c r="AX158" s="10" t="s">
        <v>74</v>
      </c>
      <c r="AY158" s="178" t="s">
        <v>151</v>
      </c>
    </row>
    <row r="159" spans="2:65" s="13" customFormat="1" ht="16.5" customHeight="1">
      <c r="B159" s="194"/>
      <c r="C159" s="195"/>
      <c r="D159" s="195"/>
      <c r="E159" s="196" t="s">
        <v>5</v>
      </c>
      <c r="F159" s="286" t="s">
        <v>196</v>
      </c>
      <c r="G159" s="287"/>
      <c r="H159" s="287"/>
      <c r="I159" s="287"/>
      <c r="J159" s="195"/>
      <c r="K159" s="197">
        <v>701.2</v>
      </c>
      <c r="L159" s="195"/>
      <c r="M159" s="195"/>
      <c r="N159" s="195"/>
      <c r="O159" s="195"/>
      <c r="P159" s="195"/>
      <c r="Q159" s="195"/>
      <c r="R159" s="198"/>
      <c r="T159" s="199"/>
      <c r="U159" s="195"/>
      <c r="V159" s="195"/>
      <c r="W159" s="195"/>
      <c r="X159" s="195"/>
      <c r="Y159" s="195"/>
      <c r="Z159" s="195"/>
      <c r="AA159" s="200"/>
      <c r="AT159" s="201" t="s">
        <v>159</v>
      </c>
      <c r="AU159" s="201" t="s">
        <v>109</v>
      </c>
      <c r="AV159" s="13" t="s">
        <v>167</v>
      </c>
      <c r="AW159" s="13" t="s">
        <v>32</v>
      </c>
      <c r="AX159" s="13" t="s">
        <v>74</v>
      </c>
      <c r="AY159" s="201" t="s">
        <v>151</v>
      </c>
    </row>
    <row r="160" spans="2:65" s="12" customFormat="1" ht="16.5" customHeight="1">
      <c r="B160" s="187"/>
      <c r="C160" s="188"/>
      <c r="D160" s="188"/>
      <c r="E160" s="189" t="s">
        <v>5</v>
      </c>
      <c r="F160" s="288" t="s">
        <v>197</v>
      </c>
      <c r="G160" s="289"/>
      <c r="H160" s="289"/>
      <c r="I160" s="289"/>
      <c r="J160" s="188"/>
      <c r="K160" s="189" t="s">
        <v>5</v>
      </c>
      <c r="L160" s="188"/>
      <c r="M160" s="188"/>
      <c r="N160" s="188"/>
      <c r="O160" s="188"/>
      <c r="P160" s="188"/>
      <c r="Q160" s="188"/>
      <c r="R160" s="190"/>
      <c r="T160" s="191"/>
      <c r="U160" s="188"/>
      <c r="V160" s="188"/>
      <c r="W160" s="188"/>
      <c r="X160" s="188"/>
      <c r="Y160" s="188"/>
      <c r="Z160" s="188"/>
      <c r="AA160" s="192"/>
      <c r="AT160" s="193" t="s">
        <v>159</v>
      </c>
      <c r="AU160" s="193" t="s">
        <v>109</v>
      </c>
      <c r="AV160" s="12" t="s">
        <v>82</v>
      </c>
      <c r="AW160" s="12" t="s">
        <v>32</v>
      </c>
      <c r="AX160" s="12" t="s">
        <v>74</v>
      </c>
      <c r="AY160" s="193" t="s">
        <v>151</v>
      </c>
    </row>
    <row r="161" spans="2:65" s="10" customFormat="1" ht="16.5" customHeight="1">
      <c r="B161" s="171"/>
      <c r="C161" s="172"/>
      <c r="D161" s="172"/>
      <c r="E161" s="173" t="s">
        <v>5</v>
      </c>
      <c r="F161" s="280" t="s">
        <v>209</v>
      </c>
      <c r="G161" s="281"/>
      <c r="H161" s="281"/>
      <c r="I161" s="281"/>
      <c r="J161" s="172"/>
      <c r="K161" s="174">
        <v>718.2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159</v>
      </c>
      <c r="AU161" s="178" t="s">
        <v>109</v>
      </c>
      <c r="AV161" s="10" t="s">
        <v>109</v>
      </c>
      <c r="AW161" s="10" t="s">
        <v>32</v>
      </c>
      <c r="AX161" s="10" t="s">
        <v>74</v>
      </c>
      <c r="AY161" s="178" t="s">
        <v>151</v>
      </c>
    </row>
    <row r="162" spans="2:65" s="12" customFormat="1" ht="16.5" customHeight="1">
      <c r="B162" s="187"/>
      <c r="C162" s="188"/>
      <c r="D162" s="188"/>
      <c r="E162" s="189" t="s">
        <v>5</v>
      </c>
      <c r="F162" s="288" t="s">
        <v>210</v>
      </c>
      <c r="G162" s="289"/>
      <c r="H162" s="289"/>
      <c r="I162" s="289"/>
      <c r="J162" s="188"/>
      <c r="K162" s="189" t="s">
        <v>5</v>
      </c>
      <c r="L162" s="188"/>
      <c r="M162" s="188"/>
      <c r="N162" s="188"/>
      <c r="O162" s="188"/>
      <c r="P162" s="188"/>
      <c r="Q162" s="188"/>
      <c r="R162" s="190"/>
      <c r="T162" s="191"/>
      <c r="U162" s="188"/>
      <c r="V162" s="188"/>
      <c r="W162" s="188"/>
      <c r="X162" s="188"/>
      <c r="Y162" s="188"/>
      <c r="Z162" s="188"/>
      <c r="AA162" s="192"/>
      <c r="AT162" s="193" t="s">
        <v>159</v>
      </c>
      <c r="AU162" s="193" t="s">
        <v>109</v>
      </c>
      <c r="AV162" s="12" t="s">
        <v>82</v>
      </c>
      <c r="AW162" s="12" t="s">
        <v>32</v>
      </c>
      <c r="AX162" s="12" t="s">
        <v>74</v>
      </c>
      <c r="AY162" s="193" t="s">
        <v>151</v>
      </c>
    </row>
    <row r="163" spans="2:65" s="10" customFormat="1" ht="16.5" customHeight="1">
      <c r="B163" s="171"/>
      <c r="C163" s="172"/>
      <c r="D163" s="172"/>
      <c r="E163" s="173" t="s">
        <v>5</v>
      </c>
      <c r="F163" s="280" t="s">
        <v>211</v>
      </c>
      <c r="G163" s="281"/>
      <c r="H163" s="281"/>
      <c r="I163" s="281"/>
      <c r="J163" s="172"/>
      <c r="K163" s="174">
        <v>35.49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159</v>
      </c>
      <c r="AU163" s="178" t="s">
        <v>109</v>
      </c>
      <c r="AV163" s="10" t="s">
        <v>109</v>
      </c>
      <c r="AW163" s="10" t="s">
        <v>32</v>
      </c>
      <c r="AX163" s="10" t="s">
        <v>74</v>
      </c>
      <c r="AY163" s="178" t="s">
        <v>151</v>
      </c>
    </row>
    <row r="164" spans="2:65" s="11" customFormat="1" ht="16.5" customHeight="1">
      <c r="B164" s="179"/>
      <c r="C164" s="180"/>
      <c r="D164" s="180"/>
      <c r="E164" s="181" t="s">
        <v>5</v>
      </c>
      <c r="F164" s="282" t="s">
        <v>161</v>
      </c>
      <c r="G164" s="283"/>
      <c r="H164" s="283"/>
      <c r="I164" s="283"/>
      <c r="J164" s="180"/>
      <c r="K164" s="182">
        <v>1454.89</v>
      </c>
      <c r="L164" s="180"/>
      <c r="M164" s="180"/>
      <c r="N164" s="180"/>
      <c r="O164" s="180"/>
      <c r="P164" s="180"/>
      <c r="Q164" s="180"/>
      <c r="R164" s="183"/>
      <c r="T164" s="184"/>
      <c r="U164" s="180"/>
      <c r="V164" s="180"/>
      <c r="W164" s="180"/>
      <c r="X164" s="180"/>
      <c r="Y164" s="180"/>
      <c r="Z164" s="180"/>
      <c r="AA164" s="185"/>
      <c r="AT164" s="186" t="s">
        <v>159</v>
      </c>
      <c r="AU164" s="186" t="s">
        <v>109</v>
      </c>
      <c r="AV164" s="11" t="s">
        <v>156</v>
      </c>
      <c r="AW164" s="11" t="s">
        <v>32</v>
      </c>
      <c r="AX164" s="11" t="s">
        <v>82</v>
      </c>
      <c r="AY164" s="186" t="s">
        <v>151</v>
      </c>
    </row>
    <row r="165" spans="2:65" s="1" customFormat="1" ht="25.5" customHeight="1">
      <c r="B165" s="135"/>
      <c r="C165" s="164" t="s">
        <v>212</v>
      </c>
      <c r="D165" s="164" t="s">
        <v>152</v>
      </c>
      <c r="E165" s="165" t="s">
        <v>213</v>
      </c>
      <c r="F165" s="275" t="s">
        <v>214</v>
      </c>
      <c r="G165" s="275"/>
      <c r="H165" s="275"/>
      <c r="I165" s="275"/>
      <c r="J165" s="166" t="s">
        <v>155</v>
      </c>
      <c r="K165" s="167">
        <v>1454.89</v>
      </c>
      <c r="L165" s="276">
        <v>0</v>
      </c>
      <c r="M165" s="276"/>
      <c r="N165" s="277">
        <f>ROUND(L165*K165,2)</f>
        <v>0</v>
      </c>
      <c r="O165" s="277"/>
      <c r="P165" s="277"/>
      <c r="Q165" s="277"/>
      <c r="R165" s="138"/>
      <c r="T165" s="168" t="s">
        <v>5</v>
      </c>
      <c r="U165" s="47" t="s">
        <v>39</v>
      </c>
      <c r="V165" s="39"/>
      <c r="W165" s="169">
        <f>V165*K165</f>
        <v>0</v>
      </c>
      <c r="X165" s="169">
        <v>0</v>
      </c>
      <c r="Y165" s="169">
        <f>X165*K165</f>
        <v>0</v>
      </c>
      <c r="Z165" s="169">
        <v>0</v>
      </c>
      <c r="AA165" s="170">
        <f>Z165*K165</f>
        <v>0</v>
      </c>
      <c r="AR165" s="22" t="s">
        <v>156</v>
      </c>
      <c r="AT165" s="22" t="s">
        <v>152</v>
      </c>
      <c r="AU165" s="22" t="s">
        <v>109</v>
      </c>
      <c r="AY165" s="22" t="s">
        <v>151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2" t="s">
        <v>82</v>
      </c>
      <c r="BK165" s="109">
        <f>ROUND(L165*K165,2)</f>
        <v>0</v>
      </c>
      <c r="BL165" s="22" t="s">
        <v>156</v>
      </c>
      <c r="BM165" s="22" t="s">
        <v>215</v>
      </c>
    </row>
    <row r="166" spans="2:65" s="1" customFormat="1" ht="25.5" customHeight="1">
      <c r="B166" s="135"/>
      <c r="C166" s="164" t="s">
        <v>216</v>
      </c>
      <c r="D166" s="164" t="s">
        <v>152</v>
      </c>
      <c r="E166" s="165" t="s">
        <v>217</v>
      </c>
      <c r="F166" s="275" t="s">
        <v>218</v>
      </c>
      <c r="G166" s="275"/>
      <c r="H166" s="275"/>
      <c r="I166" s="275"/>
      <c r="J166" s="166" t="s">
        <v>174</v>
      </c>
      <c r="K166" s="167">
        <v>539.76</v>
      </c>
      <c r="L166" s="276">
        <v>0</v>
      </c>
      <c r="M166" s="276"/>
      <c r="N166" s="277">
        <f>ROUND(L166*K166,2)</f>
        <v>0</v>
      </c>
      <c r="O166" s="277"/>
      <c r="P166" s="277"/>
      <c r="Q166" s="277"/>
      <c r="R166" s="138"/>
      <c r="T166" s="168" t="s">
        <v>5</v>
      </c>
      <c r="U166" s="47" t="s">
        <v>39</v>
      </c>
      <c r="V166" s="39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2" t="s">
        <v>156</v>
      </c>
      <c r="AT166" s="22" t="s">
        <v>152</v>
      </c>
      <c r="AU166" s="22" t="s">
        <v>109</v>
      </c>
      <c r="AY166" s="22" t="s">
        <v>151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2" t="s">
        <v>82</v>
      </c>
      <c r="BK166" s="109">
        <f>ROUND(L166*K166,2)</f>
        <v>0</v>
      </c>
      <c r="BL166" s="22" t="s">
        <v>156</v>
      </c>
      <c r="BM166" s="22" t="s">
        <v>219</v>
      </c>
    </row>
    <row r="167" spans="2:65" s="10" customFormat="1" ht="16.5" customHeight="1">
      <c r="B167" s="171"/>
      <c r="C167" s="172"/>
      <c r="D167" s="172"/>
      <c r="E167" s="173" t="s">
        <v>5</v>
      </c>
      <c r="F167" s="278" t="s">
        <v>220</v>
      </c>
      <c r="G167" s="279"/>
      <c r="H167" s="279"/>
      <c r="I167" s="279"/>
      <c r="J167" s="172"/>
      <c r="K167" s="174">
        <v>539.76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159</v>
      </c>
      <c r="AU167" s="178" t="s">
        <v>109</v>
      </c>
      <c r="AV167" s="10" t="s">
        <v>109</v>
      </c>
      <c r="AW167" s="10" t="s">
        <v>32</v>
      </c>
      <c r="AX167" s="10" t="s">
        <v>82</v>
      </c>
      <c r="AY167" s="178" t="s">
        <v>151</v>
      </c>
    </row>
    <row r="168" spans="2:65" s="1" customFormat="1" ht="25.5" customHeight="1">
      <c r="B168" s="135"/>
      <c r="C168" s="164" t="s">
        <v>221</v>
      </c>
      <c r="D168" s="164" t="s">
        <v>152</v>
      </c>
      <c r="E168" s="165" t="s">
        <v>222</v>
      </c>
      <c r="F168" s="275" t="s">
        <v>223</v>
      </c>
      <c r="G168" s="275"/>
      <c r="H168" s="275"/>
      <c r="I168" s="275"/>
      <c r="J168" s="166" t="s">
        <v>174</v>
      </c>
      <c r="K168" s="167">
        <v>73.11</v>
      </c>
      <c r="L168" s="276">
        <v>0</v>
      </c>
      <c r="M168" s="276"/>
      <c r="N168" s="277">
        <f>ROUND(L168*K168,2)</f>
        <v>0</v>
      </c>
      <c r="O168" s="277"/>
      <c r="P168" s="277"/>
      <c r="Q168" s="277"/>
      <c r="R168" s="138"/>
      <c r="T168" s="168" t="s">
        <v>5</v>
      </c>
      <c r="U168" s="47" t="s">
        <v>39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2" t="s">
        <v>156</v>
      </c>
      <c r="AT168" s="22" t="s">
        <v>152</v>
      </c>
      <c r="AU168" s="22" t="s">
        <v>109</v>
      </c>
      <c r="AY168" s="22" t="s">
        <v>151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2" t="s">
        <v>82</v>
      </c>
      <c r="BK168" s="109">
        <f>ROUND(L168*K168,2)</f>
        <v>0</v>
      </c>
      <c r="BL168" s="22" t="s">
        <v>156</v>
      </c>
      <c r="BM168" s="22" t="s">
        <v>224</v>
      </c>
    </row>
    <row r="169" spans="2:65" s="10" customFormat="1" ht="16.5" customHeight="1">
      <c r="B169" s="171"/>
      <c r="C169" s="172"/>
      <c r="D169" s="172"/>
      <c r="E169" s="173" t="s">
        <v>5</v>
      </c>
      <c r="F169" s="278" t="s">
        <v>225</v>
      </c>
      <c r="G169" s="279"/>
      <c r="H169" s="279"/>
      <c r="I169" s="279"/>
      <c r="J169" s="172"/>
      <c r="K169" s="174">
        <v>73.11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159</v>
      </c>
      <c r="AU169" s="178" t="s">
        <v>109</v>
      </c>
      <c r="AV169" s="10" t="s">
        <v>109</v>
      </c>
      <c r="AW169" s="10" t="s">
        <v>32</v>
      </c>
      <c r="AX169" s="10" t="s">
        <v>82</v>
      </c>
      <c r="AY169" s="178" t="s">
        <v>151</v>
      </c>
    </row>
    <row r="170" spans="2:65" s="1" customFormat="1" ht="25.5" customHeight="1">
      <c r="B170" s="135"/>
      <c r="C170" s="164" t="s">
        <v>226</v>
      </c>
      <c r="D170" s="164" t="s">
        <v>152</v>
      </c>
      <c r="E170" s="165" t="s">
        <v>227</v>
      </c>
      <c r="F170" s="275" t="s">
        <v>228</v>
      </c>
      <c r="G170" s="275"/>
      <c r="H170" s="275"/>
      <c r="I170" s="275"/>
      <c r="J170" s="166" t="s">
        <v>174</v>
      </c>
      <c r="K170" s="167">
        <v>130.5</v>
      </c>
      <c r="L170" s="276">
        <v>0</v>
      </c>
      <c r="M170" s="276"/>
      <c r="N170" s="277">
        <f>ROUND(L170*K170,2)</f>
        <v>0</v>
      </c>
      <c r="O170" s="277"/>
      <c r="P170" s="277"/>
      <c r="Q170" s="277"/>
      <c r="R170" s="138"/>
      <c r="T170" s="168" t="s">
        <v>5</v>
      </c>
      <c r="U170" s="47" t="s">
        <v>39</v>
      </c>
      <c r="V170" s="39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2" t="s">
        <v>156</v>
      </c>
      <c r="AT170" s="22" t="s">
        <v>152</v>
      </c>
      <c r="AU170" s="22" t="s">
        <v>109</v>
      </c>
      <c r="AY170" s="22" t="s">
        <v>151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2" t="s">
        <v>82</v>
      </c>
      <c r="BK170" s="109">
        <f>ROUND(L170*K170,2)</f>
        <v>0</v>
      </c>
      <c r="BL170" s="22" t="s">
        <v>156</v>
      </c>
      <c r="BM170" s="22" t="s">
        <v>229</v>
      </c>
    </row>
    <row r="171" spans="2:65" s="10" customFormat="1" ht="16.5" customHeight="1">
      <c r="B171" s="171"/>
      <c r="C171" s="172"/>
      <c r="D171" s="172"/>
      <c r="E171" s="173" t="s">
        <v>5</v>
      </c>
      <c r="F171" s="278" t="s">
        <v>230</v>
      </c>
      <c r="G171" s="279"/>
      <c r="H171" s="279"/>
      <c r="I171" s="279"/>
      <c r="J171" s="172"/>
      <c r="K171" s="174">
        <v>130.5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159</v>
      </c>
      <c r="AU171" s="178" t="s">
        <v>109</v>
      </c>
      <c r="AV171" s="10" t="s">
        <v>109</v>
      </c>
      <c r="AW171" s="10" t="s">
        <v>32</v>
      </c>
      <c r="AX171" s="10" t="s">
        <v>82</v>
      </c>
      <c r="AY171" s="178" t="s">
        <v>151</v>
      </c>
    </row>
    <row r="172" spans="2:65" s="1" customFormat="1" ht="25.5" customHeight="1">
      <c r="B172" s="135"/>
      <c r="C172" s="164" t="s">
        <v>231</v>
      </c>
      <c r="D172" s="164" t="s">
        <v>152</v>
      </c>
      <c r="E172" s="165" t="s">
        <v>232</v>
      </c>
      <c r="F172" s="275" t="s">
        <v>233</v>
      </c>
      <c r="G172" s="275"/>
      <c r="H172" s="275"/>
      <c r="I172" s="275"/>
      <c r="J172" s="166" t="s">
        <v>174</v>
      </c>
      <c r="K172" s="167">
        <v>130.5</v>
      </c>
      <c r="L172" s="276">
        <v>0</v>
      </c>
      <c r="M172" s="276"/>
      <c r="N172" s="277">
        <f>ROUND(L172*K172,2)</f>
        <v>0</v>
      </c>
      <c r="O172" s="277"/>
      <c r="P172" s="277"/>
      <c r="Q172" s="277"/>
      <c r="R172" s="138"/>
      <c r="T172" s="168" t="s">
        <v>5</v>
      </c>
      <c r="U172" s="47" t="s">
        <v>39</v>
      </c>
      <c r="V172" s="39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2" t="s">
        <v>156</v>
      </c>
      <c r="AT172" s="22" t="s">
        <v>152</v>
      </c>
      <c r="AU172" s="22" t="s">
        <v>109</v>
      </c>
      <c r="AY172" s="22" t="s">
        <v>151</v>
      </c>
      <c r="BE172" s="109">
        <f>IF(U172="základní",N172,0)</f>
        <v>0</v>
      </c>
      <c r="BF172" s="109">
        <f>IF(U172="snížená",N172,0)</f>
        <v>0</v>
      </c>
      <c r="BG172" s="109">
        <f>IF(U172="zákl. přenesená",N172,0)</f>
        <v>0</v>
      </c>
      <c r="BH172" s="109">
        <f>IF(U172="sníž. přenesená",N172,0)</f>
        <v>0</v>
      </c>
      <c r="BI172" s="109">
        <f>IF(U172="nulová",N172,0)</f>
        <v>0</v>
      </c>
      <c r="BJ172" s="22" t="s">
        <v>82</v>
      </c>
      <c r="BK172" s="109">
        <f>ROUND(L172*K172,2)</f>
        <v>0</v>
      </c>
      <c r="BL172" s="22" t="s">
        <v>156</v>
      </c>
      <c r="BM172" s="22" t="s">
        <v>234</v>
      </c>
    </row>
    <row r="173" spans="2:65" s="10" customFormat="1" ht="16.5" customHeight="1">
      <c r="B173" s="171"/>
      <c r="C173" s="172"/>
      <c r="D173" s="172"/>
      <c r="E173" s="173" t="s">
        <v>5</v>
      </c>
      <c r="F173" s="278" t="s">
        <v>230</v>
      </c>
      <c r="G173" s="279"/>
      <c r="H173" s="279"/>
      <c r="I173" s="279"/>
      <c r="J173" s="172"/>
      <c r="K173" s="174">
        <v>130.5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159</v>
      </c>
      <c r="AU173" s="178" t="s">
        <v>109</v>
      </c>
      <c r="AV173" s="10" t="s">
        <v>109</v>
      </c>
      <c r="AW173" s="10" t="s">
        <v>32</v>
      </c>
      <c r="AX173" s="10" t="s">
        <v>82</v>
      </c>
      <c r="AY173" s="178" t="s">
        <v>151</v>
      </c>
    </row>
    <row r="174" spans="2:65" s="1" customFormat="1" ht="25.5" customHeight="1">
      <c r="B174" s="135"/>
      <c r="C174" s="164" t="s">
        <v>11</v>
      </c>
      <c r="D174" s="164" t="s">
        <v>152</v>
      </c>
      <c r="E174" s="165" t="s">
        <v>235</v>
      </c>
      <c r="F174" s="275" t="s">
        <v>236</v>
      </c>
      <c r="G174" s="275"/>
      <c r="H174" s="275"/>
      <c r="I174" s="275"/>
      <c r="J174" s="166" t="s">
        <v>174</v>
      </c>
      <c r="K174" s="167">
        <v>482.37200000000001</v>
      </c>
      <c r="L174" s="276">
        <v>0</v>
      </c>
      <c r="M174" s="276"/>
      <c r="N174" s="277">
        <f>ROUND(L174*K174,2)</f>
        <v>0</v>
      </c>
      <c r="O174" s="277"/>
      <c r="P174" s="277"/>
      <c r="Q174" s="277"/>
      <c r="R174" s="138"/>
      <c r="T174" s="168" t="s">
        <v>5</v>
      </c>
      <c r="U174" s="47" t="s">
        <v>39</v>
      </c>
      <c r="V174" s="39"/>
      <c r="W174" s="169">
        <f>V174*K174</f>
        <v>0</v>
      </c>
      <c r="X174" s="169">
        <v>0</v>
      </c>
      <c r="Y174" s="169">
        <f>X174*K174</f>
        <v>0</v>
      </c>
      <c r="Z174" s="169">
        <v>0</v>
      </c>
      <c r="AA174" s="170">
        <f>Z174*K174</f>
        <v>0</v>
      </c>
      <c r="AR174" s="22" t="s">
        <v>156</v>
      </c>
      <c r="AT174" s="22" t="s">
        <v>152</v>
      </c>
      <c r="AU174" s="22" t="s">
        <v>109</v>
      </c>
      <c r="AY174" s="22" t="s">
        <v>151</v>
      </c>
      <c r="BE174" s="109">
        <f>IF(U174="základní",N174,0)</f>
        <v>0</v>
      </c>
      <c r="BF174" s="109">
        <f>IF(U174="snížená",N174,0)</f>
        <v>0</v>
      </c>
      <c r="BG174" s="109">
        <f>IF(U174="zákl. přenesená",N174,0)</f>
        <v>0</v>
      </c>
      <c r="BH174" s="109">
        <f>IF(U174="sníž. přenesená",N174,0)</f>
        <v>0</v>
      </c>
      <c r="BI174" s="109">
        <f>IF(U174="nulová",N174,0)</f>
        <v>0</v>
      </c>
      <c r="BJ174" s="22" t="s">
        <v>82</v>
      </c>
      <c r="BK174" s="109">
        <f>ROUND(L174*K174,2)</f>
        <v>0</v>
      </c>
      <c r="BL174" s="22" t="s">
        <v>156</v>
      </c>
      <c r="BM174" s="22" t="s">
        <v>237</v>
      </c>
    </row>
    <row r="175" spans="2:65" s="12" customFormat="1" ht="16.5" customHeight="1">
      <c r="B175" s="187"/>
      <c r="C175" s="188"/>
      <c r="D175" s="188"/>
      <c r="E175" s="189" t="s">
        <v>5</v>
      </c>
      <c r="F175" s="284" t="s">
        <v>193</v>
      </c>
      <c r="G175" s="285"/>
      <c r="H175" s="285"/>
      <c r="I175" s="285"/>
      <c r="J175" s="188"/>
      <c r="K175" s="189" t="s">
        <v>5</v>
      </c>
      <c r="L175" s="188"/>
      <c r="M175" s="188"/>
      <c r="N175" s="188"/>
      <c r="O175" s="188"/>
      <c r="P175" s="188"/>
      <c r="Q175" s="188"/>
      <c r="R175" s="190"/>
      <c r="T175" s="191"/>
      <c r="U175" s="188"/>
      <c r="V175" s="188"/>
      <c r="W175" s="188"/>
      <c r="X175" s="188"/>
      <c r="Y175" s="188"/>
      <c r="Z175" s="188"/>
      <c r="AA175" s="192"/>
      <c r="AT175" s="193" t="s">
        <v>159</v>
      </c>
      <c r="AU175" s="193" t="s">
        <v>109</v>
      </c>
      <c r="AV175" s="12" t="s">
        <v>82</v>
      </c>
      <c r="AW175" s="12" t="s">
        <v>32</v>
      </c>
      <c r="AX175" s="12" t="s">
        <v>74</v>
      </c>
      <c r="AY175" s="193" t="s">
        <v>151</v>
      </c>
    </row>
    <row r="176" spans="2:65" s="10" customFormat="1" ht="16.5" customHeight="1">
      <c r="B176" s="171"/>
      <c r="C176" s="172"/>
      <c r="D176" s="172"/>
      <c r="E176" s="173" t="s">
        <v>5</v>
      </c>
      <c r="F176" s="280" t="s">
        <v>238</v>
      </c>
      <c r="G176" s="281"/>
      <c r="H176" s="281"/>
      <c r="I176" s="281"/>
      <c r="J176" s="172"/>
      <c r="K176" s="174">
        <v>18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159</v>
      </c>
      <c r="AU176" s="178" t="s">
        <v>109</v>
      </c>
      <c r="AV176" s="10" t="s">
        <v>109</v>
      </c>
      <c r="AW176" s="10" t="s">
        <v>32</v>
      </c>
      <c r="AX176" s="10" t="s">
        <v>74</v>
      </c>
      <c r="AY176" s="178" t="s">
        <v>151</v>
      </c>
    </row>
    <row r="177" spans="2:65" s="10" customFormat="1" ht="16.5" customHeight="1">
      <c r="B177" s="171"/>
      <c r="C177" s="172"/>
      <c r="D177" s="172"/>
      <c r="E177" s="173" t="s">
        <v>5</v>
      </c>
      <c r="F177" s="280" t="s">
        <v>239</v>
      </c>
      <c r="G177" s="281"/>
      <c r="H177" s="281"/>
      <c r="I177" s="281"/>
      <c r="J177" s="172"/>
      <c r="K177" s="174">
        <v>169.36</v>
      </c>
      <c r="L177" s="172"/>
      <c r="M177" s="172"/>
      <c r="N177" s="172"/>
      <c r="O177" s="172"/>
      <c r="P177" s="172"/>
      <c r="Q177" s="172"/>
      <c r="R177" s="175"/>
      <c r="T177" s="176"/>
      <c r="U177" s="172"/>
      <c r="V177" s="172"/>
      <c r="W177" s="172"/>
      <c r="X177" s="172"/>
      <c r="Y177" s="172"/>
      <c r="Z177" s="172"/>
      <c r="AA177" s="177"/>
      <c r="AT177" s="178" t="s">
        <v>159</v>
      </c>
      <c r="AU177" s="178" t="s">
        <v>109</v>
      </c>
      <c r="AV177" s="10" t="s">
        <v>109</v>
      </c>
      <c r="AW177" s="10" t="s">
        <v>32</v>
      </c>
      <c r="AX177" s="10" t="s">
        <v>74</v>
      </c>
      <c r="AY177" s="178" t="s">
        <v>151</v>
      </c>
    </row>
    <row r="178" spans="2:65" s="10" customFormat="1" ht="16.5" customHeight="1">
      <c r="B178" s="171"/>
      <c r="C178" s="172"/>
      <c r="D178" s="172"/>
      <c r="E178" s="173" t="s">
        <v>5</v>
      </c>
      <c r="F178" s="280" t="s">
        <v>240</v>
      </c>
      <c r="G178" s="281"/>
      <c r="H178" s="281"/>
      <c r="I178" s="281"/>
      <c r="J178" s="172"/>
      <c r="K178" s="174">
        <v>10.56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159</v>
      </c>
      <c r="AU178" s="178" t="s">
        <v>109</v>
      </c>
      <c r="AV178" s="10" t="s">
        <v>109</v>
      </c>
      <c r="AW178" s="10" t="s">
        <v>32</v>
      </c>
      <c r="AX178" s="10" t="s">
        <v>74</v>
      </c>
      <c r="AY178" s="178" t="s">
        <v>151</v>
      </c>
    </row>
    <row r="179" spans="2:65" s="10" customFormat="1" ht="16.5" customHeight="1">
      <c r="B179" s="171"/>
      <c r="C179" s="172"/>
      <c r="D179" s="172"/>
      <c r="E179" s="173" t="s">
        <v>5</v>
      </c>
      <c r="F179" s="280" t="s">
        <v>241</v>
      </c>
      <c r="G179" s="281"/>
      <c r="H179" s="281"/>
      <c r="I179" s="281"/>
      <c r="J179" s="172"/>
      <c r="K179" s="174">
        <v>0.72199999999999998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159</v>
      </c>
      <c r="AU179" s="178" t="s">
        <v>109</v>
      </c>
      <c r="AV179" s="10" t="s">
        <v>109</v>
      </c>
      <c r="AW179" s="10" t="s">
        <v>32</v>
      </c>
      <c r="AX179" s="10" t="s">
        <v>74</v>
      </c>
      <c r="AY179" s="178" t="s">
        <v>151</v>
      </c>
    </row>
    <row r="180" spans="2:65" s="10" customFormat="1" ht="16.5" customHeight="1">
      <c r="B180" s="171"/>
      <c r="C180" s="172"/>
      <c r="D180" s="172"/>
      <c r="E180" s="173" t="s">
        <v>5</v>
      </c>
      <c r="F180" s="280" t="s">
        <v>242</v>
      </c>
      <c r="G180" s="281"/>
      <c r="H180" s="281"/>
      <c r="I180" s="281"/>
      <c r="J180" s="172"/>
      <c r="K180" s="174">
        <v>8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159</v>
      </c>
      <c r="AU180" s="178" t="s">
        <v>109</v>
      </c>
      <c r="AV180" s="10" t="s">
        <v>109</v>
      </c>
      <c r="AW180" s="10" t="s">
        <v>32</v>
      </c>
      <c r="AX180" s="10" t="s">
        <v>74</v>
      </c>
      <c r="AY180" s="178" t="s">
        <v>151</v>
      </c>
    </row>
    <row r="181" spans="2:65" s="13" customFormat="1" ht="16.5" customHeight="1">
      <c r="B181" s="194"/>
      <c r="C181" s="195"/>
      <c r="D181" s="195"/>
      <c r="E181" s="196" t="s">
        <v>5</v>
      </c>
      <c r="F181" s="286" t="s">
        <v>196</v>
      </c>
      <c r="G181" s="287"/>
      <c r="H181" s="287"/>
      <c r="I181" s="287"/>
      <c r="J181" s="195"/>
      <c r="K181" s="197">
        <v>206.642</v>
      </c>
      <c r="L181" s="195"/>
      <c r="M181" s="195"/>
      <c r="N181" s="195"/>
      <c r="O181" s="195"/>
      <c r="P181" s="195"/>
      <c r="Q181" s="195"/>
      <c r="R181" s="198"/>
      <c r="T181" s="199"/>
      <c r="U181" s="195"/>
      <c r="V181" s="195"/>
      <c r="W181" s="195"/>
      <c r="X181" s="195"/>
      <c r="Y181" s="195"/>
      <c r="Z181" s="195"/>
      <c r="AA181" s="200"/>
      <c r="AT181" s="201" t="s">
        <v>159</v>
      </c>
      <c r="AU181" s="201" t="s">
        <v>109</v>
      </c>
      <c r="AV181" s="13" t="s">
        <v>167</v>
      </c>
      <c r="AW181" s="13" t="s">
        <v>32</v>
      </c>
      <c r="AX181" s="13" t="s">
        <v>74</v>
      </c>
      <c r="AY181" s="201" t="s">
        <v>151</v>
      </c>
    </row>
    <row r="182" spans="2:65" s="12" customFormat="1" ht="16.5" customHeight="1">
      <c r="B182" s="187"/>
      <c r="C182" s="188"/>
      <c r="D182" s="188"/>
      <c r="E182" s="189" t="s">
        <v>5</v>
      </c>
      <c r="F182" s="288" t="s">
        <v>197</v>
      </c>
      <c r="G182" s="289"/>
      <c r="H182" s="289"/>
      <c r="I182" s="289"/>
      <c r="J182" s="188"/>
      <c r="K182" s="189" t="s">
        <v>5</v>
      </c>
      <c r="L182" s="188"/>
      <c r="M182" s="188"/>
      <c r="N182" s="188"/>
      <c r="O182" s="188"/>
      <c r="P182" s="188"/>
      <c r="Q182" s="188"/>
      <c r="R182" s="190"/>
      <c r="T182" s="191"/>
      <c r="U182" s="188"/>
      <c r="V182" s="188"/>
      <c r="W182" s="188"/>
      <c r="X182" s="188"/>
      <c r="Y182" s="188"/>
      <c r="Z182" s="188"/>
      <c r="AA182" s="192"/>
      <c r="AT182" s="193" t="s">
        <v>159</v>
      </c>
      <c r="AU182" s="193" t="s">
        <v>109</v>
      </c>
      <c r="AV182" s="12" t="s">
        <v>82</v>
      </c>
      <c r="AW182" s="12" t="s">
        <v>32</v>
      </c>
      <c r="AX182" s="12" t="s">
        <v>74</v>
      </c>
      <c r="AY182" s="193" t="s">
        <v>151</v>
      </c>
    </row>
    <row r="183" spans="2:65" s="10" customFormat="1" ht="16.5" customHeight="1">
      <c r="B183" s="171"/>
      <c r="C183" s="172"/>
      <c r="D183" s="172"/>
      <c r="E183" s="173" t="s">
        <v>5</v>
      </c>
      <c r="F183" s="280" t="s">
        <v>243</v>
      </c>
      <c r="G183" s="281"/>
      <c r="H183" s="281"/>
      <c r="I183" s="281"/>
      <c r="J183" s="172"/>
      <c r="K183" s="174">
        <v>241.87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159</v>
      </c>
      <c r="AU183" s="178" t="s">
        <v>109</v>
      </c>
      <c r="AV183" s="10" t="s">
        <v>109</v>
      </c>
      <c r="AW183" s="10" t="s">
        <v>32</v>
      </c>
      <c r="AX183" s="10" t="s">
        <v>74</v>
      </c>
      <c r="AY183" s="178" t="s">
        <v>151</v>
      </c>
    </row>
    <row r="184" spans="2:65" s="10" customFormat="1" ht="16.5" customHeight="1">
      <c r="B184" s="171"/>
      <c r="C184" s="172"/>
      <c r="D184" s="172"/>
      <c r="E184" s="173" t="s">
        <v>5</v>
      </c>
      <c r="F184" s="280" t="s">
        <v>244</v>
      </c>
      <c r="G184" s="281"/>
      <c r="H184" s="281"/>
      <c r="I184" s="281"/>
      <c r="J184" s="172"/>
      <c r="K184" s="174">
        <v>12.48</v>
      </c>
      <c r="L184" s="172"/>
      <c r="M184" s="172"/>
      <c r="N184" s="172"/>
      <c r="O184" s="172"/>
      <c r="P184" s="172"/>
      <c r="Q184" s="172"/>
      <c r="R184" s="175"/>
      <c r="T184" s="176"/>
      <c r="U184" s="172"/>
      <c r="V184" s="172"/>
      <c r="W184" s="172"/>
      <c r="X184" s="172"/>
      <c r="Y184" s="172"/>
      <c r="Z184" s="172"/>
      <c r="AA184" s="177"/>
      <c r="AT184" s="178" t="s">
        <v>159</v>
      </c>
      <c r="AU184" s="178" t="s">
        <v>109</v>
      </c>
      <c r="AV184" s="10" t="s">
        <v>109</v>
      </c>
      <c r="AW184" s="10" t="s">
        <v>32</v>
      </c>
      <c r="AX184" s="10" t="s">
        <v>74</v>
      </c>
      <c r="AY184" s="178" t="s">
        <v>151</v>
      </c>
    </row>
    <row r="185" spans="2:65" s="10" customFormat="1" ht="16.5" customHeight="1">
      <c r="B185" s="171"/>
      <c r="C185" s="172"/>
      <c r="D185" s="172"/>
      <c r="E185" s="173" t="s">
        <v>5</v>
      </c>
      <c r="F185" s="280" t="s">
        <v>245</v>
      </c>
      <c r="G185" s="281"/>
      <c r="H185" s="281"/>
      <c r="I185" s="281"/>
      <c r="J185" s="172"/>
      <c r="K185" s="174">
        <v>3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159</v>
      </c>
      <c r="AU185" s="178" t="s">
        <v>109</v>
      </c>
      <c r="AV185" s="10" t="s">
        <v>109</v>
      </c>
      <c r="AW185" s="10" t="s">
        <v>32</v>
      </c>
      <c r="AX185" s="10" t="s">
        <v>74</v>
      </c>
      <c r="AY185" s="178" t="s">
        <v>151</v>
      </c>
    </row>
    <row r="186" spans="2:65" s="13" customFormat="1" ht="16.5" customHeight="1">
      <c r="B186" s="194"/>
      <c r="C186" s="195"/>
      <c r="D186" s="195"/>
      <c r="E186" s="196" t="s">
        <v>5</v>
      </c>
      <c r="F186" s="286" t="s">
        <v>196</v>
      </c>
      <c r="G186" s="287"/>
      <c r="H186" s="287"/>
      <c r="I186" s="287"/>
      <c r="J186" s="195"/>
      <c r="K186" s="197">
        <v>257.35000000000002</v>
      </c>
      <c r="L186" s="195"/>
      <c r="M186" s="195"/>
      <c r="N186" s="195"/>
      <c r="O186" s="195"/>
      <c r="P186" s="195"/>
      <c r="Q186" s="195"/>
      <c r="R186" s="198"/>
      <c r="T186" s="199"/>
      <c r="U186" s="195"/>
      <c r="V186" s="195"/>
      <c r="W186" s="195"/>
      <c r="X186" s="195"/>
      <c r="Y186" s="195"/>
      <c r="Z186" s="195"/>
      <c r="AA186" s="200"/>
      <c r="AT186" s="201" t="s">
        <v>159</v>
      </c>
      <c r="AU186" s="201" t="s">
        <v>109</v>
      </c>
      <c r="AV186" s="13" t="s">
        <v>167</v>
      </c>
      <c r="AW186" s="13" t="s">
        <v>32</v>
      </c>
      <c r="AX186" s="13" t="s">
        <v>74</v>
      </c>
      <c r="AY186" s="201" t="s">
        <v>151</v>
      </c>
    </row>
    <row r="187" spans="2:65" s="12" customFormat="1" ht="16.5" customHeight="1">
      <c r="B187" s="187"/>
      <c r="C187" s="188"/>
      <c r="D187" s="188"/>
      <c r="E187" s="189" t="s">
        <v>5</v>
      </c>
      <c r="F187" s="288" t="s">
        <v>210</v>
      </c>
      <c r="G187" s="289"/>
      <c r="H187" s="289"/>
      <c r="I187" s="289"/>
      <c r="J187" s="188"/>
      <c r="K187" s="189" t="s">
        <v>5</v>
      </c>
      <c r="L187" s="188"/>
      <c r="M187" s="188"/>
      <c r="N187" s="188"/>
      <c r="O187" s="188"/>
      <c r="P187" s="188"/>
      <c r="Q187" s="188"/>
      <c r="R187" s="190"/>
      <c r="T187" s="191"/>
      <c r="U187" s="188"/>
      <c r="V187" s="188"/>
      <c r="W187" s="188"/>
      <c r="X187" s="188"/>
      <c r="Y187" s="188"/>
      <c r="Z187" s="188"/>
      <c r="AA187" s="192"/>
      <c r="AT187" s="193" t="s">
        <v>159</v>
      </c>
      <c r="AU187" s="193" t="s">
        <v>109</v>
      </c>
      <c r="AV187" s="12" t="s">
        <v>82</v>
      </c>
      <c r="AW187" s="12" t="s">
        <v>32</v>
      </c>
      <c r="AX187" s="12" t="s">
        <v>74</v>
      </c>
      <c r="AY187" s="193" t="s">
        <v>151</v>
      </c>
    </row>
    <row r="188" spans="2:65" s="10" customFormat="1" ht="16.5" customHeight="1">
      <c r="B188" s="171"/>
      <c r="C188" s="172"/>
      <c r="D188" s="172"/>
      <c r="E188" s="173" t="s">
        <v>5</v>
      </c>
      <c r="F188" s="280" t="s">
        <v>246</v>
      </c>
      <c r="G188" s="281"/>
      <c r="H188" s="281"/>
      <c r="I188" s="281"/>
      <c r="J188" s="172"/>
      <c r="K188" s="174">
        <v>18.38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159</v>
      </c>
      <c r="AU188" s="178" t="s">
        <v>109</v>
      </c>
      <c r="AV188" s="10" t="s">
        <v>109</v>
      </c>
      <c r="AW188" s="10" t="s">
        <v>32</v>
      </c>
      <c r="AX188" s="10" t="s">
        <v>74</v>
      </c>
      <c r="AY188" s="178" t="s">
        <v>151</v>
      </c>
    </row>
    <row r="189" spans="2:65" s="11" customFormat="1" ht="16.5" customHeight="1">
      <c r="B189" s="179"/>
      <c r="C189" s="180"/>
      <c r="D189" s="180"/>
      <c r="E189" s="181" t="s">
        <v>5</v>
      </c>
      <c r="F189" s="282" t="s">
        <v>161</v>
      </c>
      <c r="G189" s="283"/>
      <c r="H189" s="283"/>
      <c r="I189" s="283"/>
      <c r="J189" s="180"/>
      <c r="K189" s="182">
        <v>482.37200000000001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159</v>
      </c>
      <c r="AU189" s="186" t="s">
        <v>109</v>
      </c>
      <c r="AV189" s="11" t="s">
        <v>156</v>
      </c>
      <c r="AW189" s="11" t="s">
        <v>32</v>
      </c>
      <c r="AX189" s="11" t="s">
        <v>82</v>
      </c>
      <c r="AY189" s="186" t="s">
        <v>151</v>
      </c>
    </row>
    <row r="190" spans="2:65" s="1" customFormat="1" ht="38.25" customHeight="1">
      <c r="B190" s="135"/>
      <c r="C190" s="164" t="s">
        <v>247</v>
      </c>
      <c r="D190" s="164" t="s">
        <v>152</v>
      </c>
      <c r="E190" s="165" t="s">
        <v>248</v>
      </c>
      <c r="F190" s="275" t="s">
        <v>249</v>
      </c>
      <c r="G190" s="275"/>
      <c r="H190" s="275"/>
      <c r="I190" s="275"/>
      <c r="J190" s="166" t="s">
        <v>174</v>
      </c>
      <c r="K190" s="167">
        <v>140.71</v>
      </c>
      <c r="L190" s="276">
        <v>0</v>
      </c>
      <c r="M190" s="276"/>
      <c r="N190" s="277">
        <f>ROUND(L190*K190,2)</f>
        <v>0</v>
      </c>
      <c r="O190" s="277"/>
      <c r="P190" s="277"/>
      <c r="Q190" s="277"/>
      <c r="R190" s="138"/>
      <c r="T190" s="168" t="s">
        <v>5</v>
      </c>
      <c r="U190" s="47" t="s">
        <v>39</v>
      </c>
      <c r="V190" s="39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22" t="s">
        <v>156</v>
      </c>
      <c r="AT190" s="22" t="s">
        <v>152</v>
      </c>
      <c r="AU190" s="22" t="s">
        <v>109</v>
      </c>
      <c r="AY190" s="22" t="s">
        <v>151</v>
      </c>
      <c r="BE190" s="109">
        <f>IF(U190="základní",N190,0)</f>
        <v>0</v>
      </c>
      <c r="BF190" s="109">
        <f>IF(U190="snížená",N190,0)</f>
        <v>0</v>
      </c>
      <c r="BG190" s="109">
        <f>IF(U190="zákl. přenesená",N190,0)</f>
        <v>0</v>
      </c>
      <c r="BH190" s="109">
        <f>IF(U190="sníž. přenesená",N190,0)</f>
        <v>0</v>
      </c>
      <c r="BI190" s="109">
        <f>IF(U190="nulová",N190,0)</f>
        <v>0</v>
      </c>
      <c r="BJ190" s="22" t="s">
        <v>82</v>
      </c>
      <c r="BK190" s="109">
        <f>ROUND(L190*K190,2)</f>
        <v>0</v>
      </c>
      <c r="BL190" s="22" t="s">
        <v>156</v>
      </c>
      <c r="BM190" s="22" t="s">
        <v>250</v>
      </c>
    </row>
    <row r="191" spans="2:65" s="12" customFormat="1" ht="16.5" customHeight="1">
      <c r="B191" s="187"/>
      <c r="C191" s="188"/>
      <c r="D191" s="188"/>
      <c r="E191" s="189" t="s">
        <v>5</v>
      </c>
      <c r="F191" s="284" t="s">
        <v>193</v>
      </c>
      <c r="G191" s="285"/>
      <c r="H191" s="285"/>
      <c r="I191" s="285"/>
      <c r="J191" s="188"/>
      <c r="K191" s="189" t="s">
        <v>5</v>
      </c>
      <c r="L191" s="188"/>
      <c r="M191" s="188"/>
      <c r="N191" s="188"/>
      <c r="O191" s="188"/>
      <c r="P191" s="188"/>
      <c r="Q191" s="188"/>
      <c r="R191" s="190"/>
      <c r="T191" s="191"/>
      <c r="U191" s="188"/>
      <c r="V191" s="188"/>
      <c r="W191" s="188"/>
      <c r="X191" s="188"/>
      <c r="Y191" s="188"/>
      <c r="Z191" s="188"/>
      <c r="AA191" s="192"/>
      <c r="AT191" s="193" t="s">
        <v>159</v>
      </c>
      <c r="AU191" s="193" t="s">
        <v>109</v>
      </c>
      <c r="AV191" s="12" t="s">
        <v>82</v>
      </c>
      <c r="AW191" s="12" t="s">
        <v>32</v>
      </c>
      <c r="AX191" s="12" t="s">
        <v>74</v>
      </c>
      <c r="AY191" s="193" t="s">
        <v>151</v>
      </c>
    </row>
    <row r="192" spans="2:65" s="10" customFormat="1" ht="16.5" customHeight="1">
      <c r="B192" s="171"/>
      <c r="C192" s="172"/>
      <c r="D192" s="172"/>
      <c r="E192" s="173" t="s">
        <v>5</v>
      </c>
      <c r="F192" s="280" t="s">
        <v>251</v>
      </c>
      <c r="G192" s="281"/>
      <c r="H192" s="281"/>
      <c r="I192" s="281"/>
      <c r="J192" s="172"/>
      <c r="K192" s="174">
        <v>69.08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159</v>
      </c>
      <c r="AU192" s="178" t="s">
        <v>109</v>
      </c>
      <c r="AV192" s="10" t="s">
        <v>109</v>
      </c>
      <c r="AW192" s="10" t="s">
        <v>32</v>
      </c>
      <c r="AX192" s="10" t="s">
        <v>74</v>
      </c>
      <c r="AY192" s="178" t="s">
        <v>151</v>
      </c>
    </row>
    <row r="193" spans="2:65" s="10" customFormat="1" ht="16.5" customHeight="1">
      <c r="B193" s="171"/>
      <c r="C193" s="172"/>
      <c r="D193" s="172"/>
      <c r="E193" s="173" t="s">
        <v>5</v>
      </c>
      <c r="F193" s="280" t="s">
        <v>252</v>
      </c>
      <c r="G193" s="281"/>
      <c r="H193" s="281"/>
      <c r="I193" s="281"/>
      <c r="J193" s="172"/>
      <c r="K193" s="174">
        <v>6.19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159</v>
      </c>
      <c r="AU193" s="178" t="s">
        <v>109</v>
      </c>
      <c r="AV193" s="10" t="s">
        <v>109</v>
      </c>
      <c r="AW193" s="10" t="s">
        <v>32</v>
      </c>
      <c r="AX193" s="10" t="s">
        <v>74</v>
      </c>
      <c r="AY193" s="178" t="s">
        <v>151</v>
      </c>
    </row>
    <row r="194" spans="2:65" s="13" customFormat="1" ht="16.5" customHeight="1">
      <c r="B194" s="194"/>
      <c r="C194" s="195"/>
      <c r="D194" s="195"/>
      <c r="E194" s="196" t="s">
        <v>5</v>
      </c>
      <c r="F194" s="286" t="s">
        <v>196</v>
      </c>
      <c r="G194" s="287"/>
      <c r="H194" s="287"/>
      <c r="I194" s="287"/>
      <c r="J194" s="195"/>
      <c r="K194" s="197">
        <v>75.27</v>
      </c>
      <c r="L194" s="195"/>
      <c r="M194" s="195"/>
      <c r="N194" s="195"/>
      <c r="O194" s="195"/>
      <c r="P194" s="195"/>
      <c r="Q194" s="195"/>
      <c r="R194" s="198"/>
      <c r="T194" s="199"/>
      <c r="U194" s="195"/>
      <c r="V194" s="195"/>
      <c r="W194" s="195"/>
      <c r="X194" s="195"/>
      <c r="Y194" s="195"/>
      <c r="Z194" s="195"/>
      <c r="AA194" s="200"/>
      <c r="AT194" s="201" t="s">
        <v>159</v>
      </c>
      <c r="AU194" s="201" t="s">
        <v>109</v>
      </c>
      <c r="AV194" s="13" t="s">
        <v>167</v>
      </c>
      <c r="AW194" s="13" t="s">
        <v>32</v>
      </c>
      <c r="AX194" s="13" t="s">
        <v>74</v>
      </c>
      <c r="AY194" s="201" t="s">
        <v>151</v>
      </c>
    </row>
    <row r="195" spans="2:65" s="12" customFormat="1" ht="16.5" customHeight="1">
      <c r="B195" s="187"/>
      <c r="C195" s="188"/>
      <c r="D195" s="188"/>
      <c r="E195" s="189" t="s">
        <v>5</v>
      </c>
      <c r="F195" s="288" t="s">
        <v>197</v>
      </c>
      <c r="G195" s="289"/>
      <c r="H195" s="289"/>
      <c r="I195" s="289"/>
      <c r="J195" s="188"/>
      <c r="K195" s="189" t="s">
        <v>5</v>
      </c>
      <c r="L195" s="188"/>
      <c r="M195" s="188"/>
      <c r="N195" s="188"/>
      <c r="O195" s="188"/>
      <c r="P195" s="188"/>
      <c r="Q195" s="188"/>
      <c r="R195" s="190"/>
      <c r="T195" s="191"/>
      <c r="U195" s="188"/>
      <c r="V195" s="188"/>
      <c r="W195" s="188"/>
      <c r="X195" s="188"/>
      <c r="Y195" s="188"/>
      <c r="Z195" s="188"/>
      <c r="AA195" s="192"/>
      <c r="AT195" s="193" t="s">
        <v>159</v>
      </c>
      <c r="AU195" s="193" t="s">
        <v>109</v>
      </c>
      <c r="AV195" s="12" t="s">
        <v>82</v>
      </c>
      <c r="AW195" s="12" t="s">
        <v>32</v>
      </c>
      <c r="AX195" s="12" t="s">
        <v>74</v>
      </c>
      <c r="AY195" s="193" t="s">
        <v>151</v>
      </c>
    </row>
    <row r="196" spans="2:65" s="10" customFormat="1" ht="16.5" customHeight="1">
      <c r="B196" s="171"/>
      <c r="C196" s="172"/>
      <c r="D196" s="172"/>
      <c r="E196" s="173" t="s">
        <v>5</v>
      </c>
      <c r="F196" s="280" t="s">
        <v>253</v>
      </c>
      <c r="G196" s="281"/>
      <c r="H196" s="281"/>
      <c r="I196" s="281"/>
      <c r="J196" s="172"/>
      <c r="K196" s="174">
        <v>65.44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159</v>
      </c>
      <c r="AU196" s="178" t="s">
        <v>109</v>
      </c>
      <c r="AV196" s="10" t="s">
        <v>109</v>
      </c>
      <c r="AW196" s="10" t="s">
        <v>32</v>
      </c>
      <c r="AX196" s="10" t="s">
        <v>74</v>
      </c>
      <c r="AY196" s="178" t="s">
        <v>151</v>
      </c>
    </row>
    <row r="197" spans="2:65" s="11" customFormat="1" ht="16.5" customHeight="1">
      <c r="B197" s="179"/>
      <c r="C197" s="180"/>
      <c r="D197" s="180"/>
      <c r="E197" s="181" t="s">
        <v>5</v>
      </c>
      <c r="F197" s="282" t="s">
        <v>161</v>
      </c>
      <c r="G197" s="283"/>
      <c r="H197" s="283"/>
      <c r="I197" s="283"/>
      <c r="J197" s="180"/>
      <c r="K197" s="182">
        <v>140.71</v>
      </c>
      <c r="L197" s="180"/>
      <c r="M197" s="180"/>
      <c r="N197" s="180"/>
      <c r="O197" s="180"/>
      <c r="P197" s="180"/>
      <c r="Q197" s="180"/>
      <c r="R197" s="183"/>
      <c r="T197" s="184"/>
      <c r="U197" s="180"/>
      <c r="V197" s="180"/>
      <c r="W197" s="180"/>
      <c r="X197" s="180"/>
      <c r="Y197" s="180"/>
      <c r="Z197" s="180"/>
      <c r="AA197" s="185"/>
      <c r="AT197" s="186" t="s">
        <v>159</v>
      </c>
      <c r="AU197" s="186" t="s">
        <v>109</v>
      </c>
      <c r="AV197" s="11" t="s">
        <v>156</v>
      </c>
      <c r="AW197" s="11" t="s">
        <v>32</v>
      </c>
      <c r="AX197" s="11" t="s">
        <v>82</v>
      </c>
      <c r="AY197" s="186" t="s">
        <v>151</v>
      </c>
    </row>
    <row r="198" spans="2:65" s="1" customFormat="1" ht="16.5" customHeight="1">
      <c r="B198" s="135"/>
      <c r="C198" s="202" t="s">
        <v>254</v>
      </c>
      <c r="D198" s="202" t="s">
        <v>255</v>
      </c>
      <c r="E198" s="203" t="s">
        <v>256</v>
      </c>
      <c r="F198" s="290" t="s">
        <v>257</v>
      </c>
      <c r="G198" s="290"/>
      <c r="H198" s="290"/>
      <c r="I198" s="290"/>
      <c r="J198" s="204" t="s">
        <v>258</v>
      </c>
      <c r="K198" s="205">
        <v>281.42</v>
      </c>
      <c r="L198" s="291">
        <v>0</v>
      </c>
      <c r="M198" s="291"/>
      <c r="N198" s="292">
        <f>ROUND(L198*K198,2)</f>
        <v>0</v>
      </c>
      <c r="O198" s="277"/>
      <c r="P198" s="277"/>
      <c r="Q198" s="277"/>
      <c r="R198" s="138"/>
      <c r="T198" s="168" t="s">
        <v>5</v>
      </c>
      <c r="U198" s="47" t="s">
        <v>39</v>
      </c>
      <c r="V198" s="39"/>
      <c r="W198" s="169">
        <f>V198*K198</f>
        <v>0</v>
      </c>
      <c r="X198" s="169">
        <v>1</v>
      </c>
      <c r="Y198" s="169">
        <f>X198*K198</f>
        <v>281.42</v>
      </c>
      <c r="Z198" s="169">
        <v>0</v>
      </c>
      <c r="AA198" s="170">
        <f>Z198*K198</f>
        <v>0</v>
      </c>
      <c r="AR198" s="22" t="s">
        <v>199</v>
      </c>
      <c r="AT198" s="22" t="s">
        <v>255</v>
      </c>
      <c r="AU198" s="22" t="s">
        <v>109</v>
      </c>
      <c r="AY198" s="22" t="s">
        <v>151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22" t="s">
        <v>82</v>
      </c>
      <c r="BK198" s="109">
        <f>ROUND(L198*K198,2)</f>
        <v>0</v>
      </c>
      <c r="BL198" s="22" t="s">
        <v>156</v>
      </c>
      <c r="BM198" s="22" t="s">
        <v>259</v>
      </c>
    </row>
    <row r="199" spans="2:65" s="1" customFormat="1" ht="38.25" customHeight="1">
      <c r="B199" s="135"/>
      <c r="C199" s="164" t="s">
        <v>260</v>
      </c>
      <c r="D199" s="164" t="s">
        <v>152</v>
      </c>
      <c r="E199" s="165" t="s">
        <v>261</v>
      </c>
      <c r="F199" s="275" t="s">
        <v>262</v>
      </c>
      <c r="G199" s="275"/>
      <c r="H199" s="275"/>
      <c r="I199" s="275"/>
      <c r="J199" s="166" t="s">
        <v>155</v>
      </c>
      <c r="K199" s="167">
        <v>277.24</v>
      </c>
      <c r="L199" s="276">
        <v>0</v>
      </c>
      <c r="M199" s="276"/>
      <c r="N199" s="277">
        <f>ROUND(L199*K199,2)</f>
        <v>0</v>
      </c>
      <c r="O199" s="277"/>
      <c r="P199" s="277"/>
      <c r="Q199" s="277"/>
      <c r="R199" s="138"/>
      <c r="T199" s="168" t="s">
        <v>5</v>
      </c>
      <c r="U199" s="47" t="s">
        <v>39</v>
      </c>
      <c r="V199" s="39"/>
      <c r="W199" s="169">
        <f>V199*K199</f>
        <v>0</v>
      </c>
      <c r="X199" s="169">
        <v>0</v>
      </c>
      <c r="Y199" s="169">
        <f>X199*K199</f>
        <v>0</v>
      </c>
      <c r="Z199" s="169">
        <v>0</v>
      </c>
      <c r="AA199" s="170">
        <f>Z199*K199</f>
        <v>0</v>
      </c>
      <c r="AR199" s="22" t="s">
        <v>156</v>
      </c>
      <c r="AT199" s="22" t="s">
        <v>152</v>
      </c>
      <c r="AU199" s="22" t="s">
        <v>109</v>
      </c>
      <c r="AY199" s="22" t="s">
        <v>151</v>
      </c>
      <c r="BE199" s="109">
        <f>IF(U199="základní",N199,0)</f>
        <v>0</v>
      </c>
      <c r="BF199" s="109">
        <f>IF(U199="snížená",N199,0)</f>
        <v>0</v>
      </c>
      <c r="BG199" s="109">
        <f>IF(U199="zákl. přenesená",N199,0)</f>
        <v>0</v>
      </c>
      <c r="BH199" s="109">
        <f>IF(U199="sníž. přenesená",N199,0)</f>
        <v>0</v>
      </c>
      <c r="BI199" s="109">
        <f>IF(U199="nulová",N199,0)</f>
        <v>0</v>
      </c>
      <c r="BJ199" s="22" t="s">
        <v>82</v>
      </c>
      <c r="BK199" s="109">
        <f>ROUND(L199*K199,2)</f>
        <v>0</v>
      </c>
      <c r="BL199" s="22" t="s">
        <v>156</v>
      </c>
      <c r="BM199" s="22" t="s">
        <v>263</v>
      </c>
    </row>
    <row r="200" spans="2:65" s="12" customFormat="1" ht="16.5" customHeight="1">
      <c r="B200" s="187"/>
      <c r="C200" s="188"/>
      <c r="D200" s="188"/>
      <c r="E200" s="189" t="s">
        <v>5</v>
      </c>
      <c r="F200" s="284" t="s">
        <v>193</v>
      </c>
      <c r="G200" s="285"/>
      <c r="H200" s="285"/>
      <c r="I200" s="285"/>
      <c r="J200" s="188"/>
      <c r="K200" s="189" t="s">
        <v>5</v>
      </c>
      <c r="L200" s="188"/>
      <c r="M200" s="188"/>
      <c r="N200" s="188"/>
      <c r="O200" s="188"/>
      <c r="P200" s="188"/>
      <c r="Q200" s="188"/>
      <c r="R200" s="190"/>
      <c r="T200" s="191"/>
      <c r="U200" s="188"/>
      <c r="V200" s="188"/>
      <c r="W200" s="188"/>
      <c r="X200" s="188"/>
      <c r="Y200" s="188"/>
      <c r="Z200" s="188"/>
      <c r="AA200" s="192"/>
      <c r="AT200" s="193" t="s">
        <v>159</v>
      </c>
      <c r="AU200" s="193" t="s">
        <v>109</v>
      </c>
      <c r="AV200" s="12" t="s">
        <v>82</v>
      </c>
      <c r="AW200" s="12" t="s">
        <v>32</v>
      </c>
      <c r="AX200" s="12" t="s">
        <v>74</v>
      </c>
      <c r="AY200" s="193" t="s">
        <v>151</v>
      </c>
    </row>
    <row r="201" spans="2:65" s="10" customFormat="1" ht="16.5" customHeight="1">
      <c r="B201" s="171"/>
      <c r="C201" s="172"/>
      <c r="D201" s="172"/>
      <c r="E201" s="173" t="s">
        <v>5</v>
      </c>
      <c r="F201" s="280" t="s">
        <v>264</v>
      </c>
      <c r="G201" s="281"/>
      <c r="H201" s="281"/>
      <c r="I201" s="281"/>
      <c r="J201" s="172"/>
      <c r="K201" s="174">
        <v>116.8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159</v>
      </c>
      <c r="AU201" s="178" t="s">
        <v>109</v>
      </c>
      <c r="AV201" s="10" t="s">
        <v>109</v>
      </c>
      <c r="AW201" s="10" t="s">
        <v>32</v>
      </c>
      <c r="AX201" s="10" t="s">
        <v>74</v>
      </c>
      <c r="AY201" s="178" t="s">
        <v>151</v>
      </c>
    </row>
    <row r="202" spans="2:65" s="12" customFormat="1" ht="16.5" customHeight="1">
      <c r="B202" s="187"/>
      <c r="C202" s="188"/>
      <c r="D202" s="188"/>
      <c r="E202" s="189" t="s">
        <v>5</v>
      </c>
      <c r="F202" s="288" t="s">
        <v>197</v>
      </c>
      <c r="G202" s="289"/>
      <c r="H202" s="289"/>
      <c r="I202" s="289"/>
      <c r="J202" s="188"/>
      <c r="K202" s="189" t="s">
        <v>5</v>
      </c>
      <c r="L202" s="188"/>
      <c r="M202" s="188"/>
      <c r="N202" s="188"/>
      <c r="O202" s="188"/>
      <c r="P202" s="188"/>
      <c r="Q202" s="188"/>
      <c r="R202" s="190"/>
      <c r="T202" s="191"/>
      <c r="U202" s="188"/>
      <c r="V202" s="188"/>
      <c r="W202" s="188"/>
      <c r="X202" s="188"/>
      <c r="Y202" s="188"/>
      <c r="Z202" s="188"/>
      <c r="AA202" s="192"/>
      <c r="AT202" s="193" t="s">
        <v>159</v>
      </c>
      <c r="AU202" s="193" t="s">
        <v>109</v>
      </c>
      <c r="AV202" s="12" t="s">
        <v>82</v>
      </c>
      <c r="AW202" s="12" t="s">
        <v>32</v>
      </c>
      <c r="AX202" s="12" t="s">
        <v>74</v>
      </c>
      <c r="AY202" s="193" t="s">
        <v>151</v>
      </c>
    </row>
    <row r="203" spans="2:65" s="10" customFormat="1" ht="16.5" customHeight="1">
      <c r="B203" s="171"/>
      <c r="C203" s="172"/>
      <c r="D203" s="172"/>
      <c r="E203" s="173" t="s">
        <v>5</v>
      </c>
      <c r="F203" s="280" t="s">
        <v>265</v>
      </c>
      <c r="G203" s="281"/>
      <c r="H203" s="281"/>
      <c r="I203" s="281"/>
      <c r="J203" s="172"/>
      <c r="K203" s="174">
        <v>150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159</v>
      </c>
      <c r="AU203" s="178" t="s">
        <v>109</v>
      </c>
      <c r="AV203" s="10" t="s">
        <v>109</v>
      </c>
      <c r="AW203" s="10" t="s">
        <v>32</v>
      </c>
      <c r="AX203" s="10" t="s">
        <v>74</v>
      </c>
      <c r="AY203" s="178" t="s">
        <v>151</v>
      </c>
    </row>
    <row r="204" spans="2:65" s="12" customFormat="1" ht="16.5" customHeight="1">
      <c r="B204" s="187"/>
      <c r="C204" s="188"/>
      <c r="D204" s="188"/>
      <c r="E204" s="189" t="s">
        <v>5</v>
      </c>
      <c r="F204" s="288" t="s">
        <v>210</v>
      </c>
      <c r="G204" s="289"/>
      <c r="H204" s="289"/>
      <c r="I204" s="289"/>
      <c r="J204" s="188"/>
      <c r="K204" s="189" t="s">
        <v>5</v>
      </c>
      <c r="L204" s="188"/>
      <c r="M204" s="188"/>
      <c r="N204" s="188"/>
      <c r="O204" s="188"/>
      <c r="P204" s="188"/>
      <c r="Q204" s="188"/>
      <c r="R204" s="190"/>
      <c r="T204" s="191"/>
      <c r="U204" s="188"/>
      <c r="V204" s="188"/>
      <c r="W204" s="188"/>
      <c r="X204" s="188"/>
      <c r="Y204" s="188"/>
      <c r="Z204" s="188"/>
      <c r="AA204" s="192"/>
      <c r="AT204" s="193" t="s">
        <v>159</v>
      </c>
      <c r="AU204" s="193" t="s">
        <v>109</v>
      </c>
      <c r="AV204" s="12" t="s">
        <v>82</v>
      </c>
      <c r="AW204" s="12" t="s">
        <v>32</v>
      </c>
      <c r="AX204" s="12" t="s">
        <v>74</v>
      </c>
      <c r="AY204" s="193" t="s">
        <v>151</v>
      </c>
    </row>
    <row r="205" spans="2:65" s="10" customFormat="1" ht="16.5" customHeight="1">
      <c r="B205" s="171"/>
      <c r="C205" s="172"/>
      <c r="D205" s="172"/>
      <c r="E205" s="173" t="s">
        <v>5</v>
      </c>
      <c r="F205" s="280" t="s">
        <v>266</v>
      </c>
      <c r="G205" s="281"/>
      <c r="H205" s="281"/>
      <c r="I205" s="281"/>
      <c r="J205" s="172"/>
      <c r="K205" s="174">
        <v>10.44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159</v>
      </c>
      <c r="AU205" s="178" t="s">
        <v>109</v>
      </c>
      <c r="AV205" s="10" t="s">
        <v>109</v>
      </c>
      <c r="AW205" s="10" t="s">
        <v>32</v>
      </c>
      <c r="AX205" s="10" t="s">
        <v>74</v>
      </c>
      <c r="AY205" s="178" t="s">
        <v>151</v>
      </c>
    </row>
    <row r="206" spans="2:65" s="11" customFormat="1" ht="16.5" customHeight="1">
      <c r="B206" s="179"/>
      <c r="C206" s="180"/>
      <c r="D206" s="180"/>
      <c r="E206" s="181" t="s">
        <v>5</v>
      </c>
      <c r="F206" s="282" t="s">
        <v>161</v>
      </c>
      <c r="G206" s="283"/>
      <c r="H206" s="283"/>
      <c r="I206" s="283"/>
      <c r="J206" s="180"/>
      <c r="K206" s="182">
        <v>277.24</v>
      </c>
      <c r="L206" s="180"/>
      <c r="M206" s="180"/>
      <c r="N206" s="180"/>
      <c r="O206" s="180"/>
      <c r="P206" s="180"/>
      <c r="Q206" s="180"/>
      <c r="R206" s="183"/>
      <c r="T206" s="184"/>
      <c r="U206" s="180"/>
      <c r="V206" s="180"/>
      <c r="W206" s="180"/>
      <c r="X206" s="180"/>
      <c r="Y206" s="180"/>
      <c r="Z206" s="180"/>
      <c r="AA206" s="185"/>
      <c r="AT206" s="186" t="s">
        <v>159</v>
      </c>
      <c r="AU206" s="186" t="s">
        <v>109</v>
      </c>
      <c r="AV206" s="11" t="s">
        <v>156</v>
      </c>
      <c r="AW206" s="11" t="s">
        <v>32</v>
      </c>
      <c r="AX206" s="11" t="s">
        <v>82</v>
      </c>
      <c r="AY206" s="186" t="s">
        <v>151</v>
      </c>
    </row>
    <row r="207" spans="2:65" s="1" customFormat="1" ht="25.5" customHeight="1">
      <c r="B207" s="135"/>
      <c r="C207" s="164" t="s">
        <v>267</v>
      </c>
      <c r="D207" s="164" t="s">
        <v>152</v>
      </c>
      <c r="E207" s="165" t="s">
        <v>268</v>
      </c>
      <c r="F207" s="275" t="s">
        <v>269</v>
      </c>
      <c r="G207" s="275"/>
      <c r="H207" s="275"/>
      <c r="I207" s="275"/>
      <c r="J207" s="166" t="s">
        <v>155</v>
      </c>
      <c r="K207" s="167">
        <v>277.24</v>
      </c>
      <c r="L207" s="276">
        <v>0</v>
      </c>
      <c r="M207" s="276"/>
      <c r="N207" s="277">
        <f>ROUND(L207*K207,2)</f>
        <v>0</v>
      </c>
      <c r="O207" s="277"/>
      <c r="P207" s="277"/>
      <c r="Q207" s="277"/>
      <c r="R207" s="138"/>
      <c r="T207" s="168" t="s">
        <v>5</v>
      </c>
      <c r="U207" s="47" t="s">
        <v>39</v>
      </c>
      <c r="V207" s="39"/>
      <c r="W207" s="169">
        <f>V207*K207</f>
        <v>0</v>
      </c>
      <c r="X207" s="169">
        <v>0</v>
      </c>
      <c r="Y207" s="169">
        <f>X207*K207</f>
        <v>0</v>
      </c>
      <c r="Z207" s="169">
        <v>0</v>
      </c>
      <c r="AA207" s="170">
        <f>Z207*K207</f>
        <v>0</v>
      </c>
      <c r="AR207" s="22" t="s">
        <v>156</v>
      </c>
      <c r="AT207" s="22" t="s">
        <v>152</v>
      </c>
      <c r="AU207" s="22" t="s">
        <v>109</v>
      </c>
      <c r="AY207" s="22" t="s">
        <v>151</v>
      </c>
      <c r="BE207" s="109">
        <f>IF(U207="základní",N207,0)</f>
        <v>0</v>
      </c>
      <c r="BF207" s="109">
        <f>IF(U207="snížená",N207,0)</f>
        <v>0</v>
      </c>
      <c r="BG207" s="109">
        <f>IF(U207="zákl. přenesená",N207,0)</f>
        <v>0</v>
      </c>
      <c r="BH207" s="109">
        <f>IF(U207="sníž. přenesená",N207,0)</f>
        <v>0</v>
      </c>
      <c r="BI207" s="109">
        <f>IF(U207="nulová",N207,0)</f>
        <v>0</v>
      </c>
      <c r="BJ207" s="22" t="s">
        <v>82</v>
      </c>
      <c r="BK207" s="109">
        <f>ROUND(L207*K207,2)</f>
        <v>0</v>
      </c>
      <c r="BL207" s="22" t="s">
        <v>156</v>
      </c>
      <c r="BM207" s="22" t="s">
        <v>270</v>
      </c>
    </row>
    <row r="208" spans="2:65" s="1" customFormat="1" ht="16.5" customHeight="1">
      <c r="B208" s="135"/>
      <c r="C208" s="202" t="s">
        <v>271</v>
      </c>
      <c r="D208" s="202" t="s">
        <v>255</v>
      </c>
      <c r="E208" s="203" t="s">
        <v>272</v>
      </c>
      <c r="F208" s="290" t="s">
        <v>273</v>
      </c>
      <c r="G208" s="290"/>
      <c r="H208" s="290"/>
      <c r="I208" s="290"/>
      <c r="J208" s="204" t="s">
        <v>274</v>
      </c>
      <c r="K208" s="205">
        <v>8.3170000000000002</v>
      </c>
      <c r="L208" s="291">
        <v>0</v>
      </c>
      <c r="M208" s="291"/>
      <c r="N208" s="292">
        <f>ROUND(L208*K208,2)</f>
        <v>0</v>
      </c>
      <c r="O208" s="277"/>
      <c r="P208" s="277"/>
      <c r="Q208" s="277"/>
      <c r="R208" s="138"/>
      <c r="T208" s="168" t="s">
        <v>5</v>
      </c>
      <c r="U208" s="47" t="s">
        <v>39</v>
      </c>
      <c r="V208" s="39"/>
      <c r="W208" s="169">
        <f>V208*K208</f>
        <v>0</v>
      </c>
      <c r="X208" s="169">
        <v>1E-3</v>
      </c>
      <c r="Y208" s="169">
        <f>X208*K208</f>
        <v>8.3169999999999997E-3</v>
      </c>
      <c r="Z208" s="169">
        <v>0</v>
      </c>
      <c r="AA208" s="170">
        <f>Z208*K208</f>
        <v>0</v>
      </c>
      <c r="AR208" s="22" t="s">
        <v>199</v>
      </c>
      <c r="AT208" s="22" t="s">
        <v>255</v>
      </c>
      <c r="AU208" s="22" t="s">
        <v>109</v>
      </c>
      <c r="AY208" s="22" t="s">
        <v>151</v>
      </c>
      <c r="BE208" s="109">
        <f>IF(U208="základní",N208,0)</f>
        <v>0</v>
      </c>
      <c r="BF208" s="109">
        <f>IF(U208="snížená",N208,0)</f>
        <v>0</v>
      </c>
      <c r="BG208" s="109">
        <f>IF(U208="zákl. přenesená",N208,0)</f>
        <v>0</v>
      </c>
      <c r="BH208" s="109">
        <f>IF(U208="sníž. přenesená",N208,0)</f>
        <v>0</v>
      </c>
      <c r="BI208" s="109">
        <f>IF(U208="nulová",N208,0)</f>
        <v>0</v>
      </c>
      <c r="BJ208" s="22" t="s">
        <v>82</v>
      </c>
      <c r="BK208" s="109">
        <f>ROUND(L208*K208,2)</f>
        <v>0</v>
      </c>
      <c r="BL208" s="22" t="s">
        <v>156</v>
      </c>
      <c r="BM208" s="22" t="s">
        <v>275</v>
      </c>
    </row>
    <row r="209" spans="2:65" s="9" customFormat="1" ht="29.85" customHeight="1">
      <c r="B209" s="153"/>
      <c r="C209" s="154"/>
      <c r="D209" s="163" t="s">
        <v>121</v>
      </c>
      <c r="E209" s="163"/>
      <c r="F209" s="163"/>
      <c r="G209" s="163"/>
      <c r="H209" s="163"/>
      <c r="I209" s="163"/>
      <c r="J209" s="163"/>
      <c r="K209" s="163"/>
      <c r="L209" s="163"/>
      <c r="M209" s="163"/>
      <c r="N209" s="298">
        <f>BK209</f>
        <v>0</v>
      </c>
      <c r="O209" s="299"/>
      <c r="P209" s="299"/>
      <c r="Q209" s="299"/>
      <c r="R209" s="156"/>
      <c r="T209" s="157"/>
      <c r="U209" s="154"/>
      <c r="V209" s="154"/>
      <c r="W209" s="158">
        <f>W210</f>
        <v>0</v>
      </c>
      <c r="X209" s="154"/>
      <c r="Y209" s="158">
        <f>Y210</f>
        <v>0</v>
      </c>
      <c r="Z209" s="154"/>
      <c r="AA209" s="159">
        <f>AA210</f>
        <v>0</v>
      </c>
      <c r="AR209" s="160" t="s">
        <v>82</v>
      </c>
      <c r="AT209" s="161" t="s">
        <v>73</v>
      </c>
      <c r="AU209" s="161" t="s">
        <v>82</v>
      </c>
      <c r="AY209" s="160" t="s">
        <v>151</v>
      </c>
      <c r="BK209" s="162">
        <f>BK210</f>
        <v>0</v>
      </c>
    </row>
    <row r="210" spans="2:65" s="1" customFormat="1" ht="38.25" customHeight="1">
      <c r="B210" s="135"/>
      <c r="C210" s="164" t="s">
        <v>10</v>
      </c>
      <c r="D210" s="164" t="s">
        <v>152</v>
      </c>
      <c r="E210" s="165" t="s">
        <v>276</v>
      </c>
      <c r="F210" s="275" t="s">
        <v>277</v>
      </c>
      <c r="G210" s="275"/>
      <c r="H210" s="275"/>
      <c r="I210" s="275"/>
      <c r="J210" s="166" t="s">
        <v>170</v>
      </c>
      <c r="K210" s="167">
        <v>6</v>
      </c>
      <c r="L210" s="276">
        <v>0</v>
      </c>
      <c r="M210" s="276"/>
      <c r="N210" s="277">
        <f>ROUND(L210*K210,2)</f>
        <v>0</v>
      </c>
      <c r="O210" s="277"/>
      <c r="P210" s="277"/>
      <c r="Q210" s="277"/>
      <c r="R210" s="138"/>
      <c r="T210" s="168" t="s">
        <v>5</v>
      </c>
      <c r="U210" s="47" t="s">
        <v>39</v>
      </c>
      <c r="V210" s="39"/>
      <c r="W210" s="169">
        <f>V210*K210</f>
        <v>0</v>
      </c>
      <c r="X210" s="169">
        <v>0</v>
      </c>
      <c r="Y210" s="169">
        <f>X210*K210</f>
        <v>0</v>
      </c>
      <c r="Z210" s="169">
        <v>0</v>
      </c>
      <c r="AA210" s="170">
        <f>Z210*K210</f>
        <v>0</v>
      </c>
      <c r="AR210" s="22" t="s">
        <v>156</v>
      </c>
      <c r="AT210" s="22" t="s">
        <v>152</v>
      </c>
      <c r="AU210" s="22" t="s">
        <v>109</v>
      </c>
      <c r="AY210" s="22" t="s">
        <v>151</v>
      </c>
      <c r="BE210" s="109">
        <f>IF(U210="základní",N210,0)</f>
        <v>0</v>
      </c>
      <c r="BF210" s="109">
        <f>IF(U210="snížená",N210,0)</f>
        <v>0</v>
      </c>
      <c r="BG210" s="109">
        <f>IF(U210="zákl. přenesená",N210,0)</f>
        <v>0</v>
      </c>
      <c r="BH210" s="109">
        <f>IF(U210="sníž. přenesená",N210,0)</f>
        <v>0</v>
      </c>
      <c r="BI210" s="109">
        <f>IF(U210="nulová",N210,0)</f>
        <v>0</v>
      </c>
      <c r="BJ210" s="22" t="s">
        <v>82</v>
      </c>
      <c r="BK210" s="109">
        <f>ROUND(L210*K210,2)</f>
        <v>0</v>
      </c>
      <c r="BL210" s="22" t="s">
        <v>156</v>
      </c>
      <c r="BM210" s="22" t="s">
        <v>278</v>
      </c>
    </row>
    <row r="211" spans="2:65" s="9" customFormat="1" ht="29.85" customHeight="1">
      <c r="B211" s="153"/>
      <c r="C211" s="154"/>
      <c r="D211" s="163" t="s">
        <v>122</v>
      </c>
      <c r="E211" s="163"/>
      <c r="F211" s="163"/>
      <c r="G211" s="163"/>
      <c r="H211" s="163"/>
      <c r="I211" s="163"/>
      <c r="J211" s="163"/>
      <c r="K211" s="163"/>
      <c r="L211" s="163"/>
      <c r="M211" s="163"/>
      <c r="N211" s="298">
        <f>BK211</f>
        <v>0</v>
      </c>
      <c r="O211" s="299"/>
      <c r="P211" s="299"/>
      <c r="Q211" s="299"/>
      <c r="R211" s="156"/>
      <c r="T211" s="157"/>
      <c r="U211" s="154"/>
      <c r="V211" s="154"/>
      <c r="W211" s="158">
        <f>SUM(W212:W231)</f>
        <v>0</v>
      </c>
      <c r="X211" s="154"/>
      <c r="Y211" s="158">
        <f>SUM(Y212:Y231)</f>
        <v>0</v>
      </c>
      <c r="Z211" s="154"/>
      <c r="AA211" s="159">
        <f>SUM(AA212:AA231)</f>
        <v>0</v>
      </c>
      <c r="AR211" s="160" t="s">
        <v>82</v>
      </c>
      <c r="AT211" s="161" t="s">
        <v>73</v>
      </c>
      <c r="AU211" s="161" t="s">
        <v>82</v>
      </c>
      <c r="AY211" s="160" t="s">
        <v>151</v>
      </c>
      <c r="BK211" s="162">
        <f>SUM(BK212:BK231)</f>
        <v>0</v>
      </c>
    </row>
    <row r="212" spans="2:65" s="1" customFormat="1" ht="25.5" customHeight="1">
      <c r="B212" s="135"/>
      <c r="C212" s="164" t="s">
        <v>279</v>
      </c>
      <c r="D212" s="164" t="s">
        <v>152</v>
      </c>
      <c r="E212" s="165" t="s">
        <v>280</v>
      </c>
      <c r="F212" s="275" t="s">
        <v>281</v>
      </c>
      <c r="G212" s="275"/>
      <c r="H212" s="275"/>
      <c r="I212" s="275"/>
      <c r="J212" s="166" t="s">
        <v>174</v>
      </c>
      <c r="K212" s="167">
        <v>32.630000000000003</v>
      </c>
      <c r="L212" s="276">
        <v>0</v>
      </c>
      <c r="M212" s="276"/>
      <c r="N212" s="277">
        <f>ROUND(L212*K212,2)</f>
        <v>0</v>
      </c>
      <c r="O212" s="277"/>
      <c r="P212" s="277"/>
      <c r="Q212" s="277"/>
      <c r="R212" s="138"/>
      <c r="T212" s="168" t="s">
        <v>5</v>
      </c>
      <c r="U212" s="47" t="s">
        <v>39</v>
      </c>
      <c r="V212" s="39"/>
      <c r="W212" s="169">
        <f>V212*K212</f>
        <v>0</v>
      </c>
      <c r="X212" s="169">
        <v>0</v>
      </c>
      <c r="Y212" s="169">
        <f>X212*K212</f>
        <v>0</v>
      </c>
      <c r="Z212" s="169">
        <v>0</v>
      </c>
      <c r="AA212" s="170">
        <f>Z212*K212</f>
        <v>0</v>
      </c>
      <c r="AR212" s="22" t="s">
        <v>156</v>
      </c>
      <c r="AT212" s="22" t="s">
        <v>152</v>
      </c>
      <c r="AU212" s="22" t="s">
        <v>109</v>
      </c>
      <c r="AY212" s="22" t="s">
        <v>151</v>
      </c>
      <c r="BE212" s="109">
        <f>IF(U212="základní",N212,0)</f>
        <v>0</v>
      </c>
      <c r="BF212" s="109">
        <f>IF(U212="snížená",N212,0)</f>
        <v>0</v>
      </c>
      <c r="BG212" s="109">
        <f>IF(U212="zákl. přenesená",N212,0)</f>
        <v>0</v>
      </c>
      <c r="BH212" s="109">
        <f>IF(U212="sníž. přenesená",N212,0)</f>
        <v>0</v>
      </c>
      <c r="BI212" s="109">
        <f>IF(U212="nulová",N212,0)</f>
        <v>0</v>
      </c>
      <c r="BJ212" s="22" t="s">
        <v>82</v>
      </c>
      <c r="BK212" s="109">
        <f>ROUND(L212*K212,2)</f>
        <v>0</v>
      </c>
      <c r="BL212" s="22" t="s">
        <v>156</v>
      </c>
      <c r="BM212" s="22" t="s">
        <v>282</v>
      </c>
    </row>
    <row r="213" spans="2:65" s="12" customFormat="1" ht="25.5" customHeight="1">
      <c r="B213" s="187"/>
      <c r="C213" s="188"/>
      <c r="D213" s="188"/>
      <c r="E213" s="189" t="s">
        <v>5</v>
      </c>
      <c r="F213" s="284" t="s">
        <v>283</v>
      </c>
      <c r="G213" s="285"/>
      <c r="H213" s="285"/>
      <c r="I213" s="285"/>
      <c r="J213" s="188"/>
      <c r="K213" s="189" t="s">
        <v>5</v>
      </c>
      <c r="L213" s="188"/>
      <c r="M213" s="188"/>
      <c r="N213" s="188"/>
      <c r="O213" s="188"/>
      <c r="P213" s="188"/>
      <c r="Q213" s="188"/>
      <c r="R213" s="190"/>
      <c r="T213" s="191"/>
      <c r="U213" s="188"/>
      <c r="V213" s="188"/>
      <c r="W213" s="188"/>
      <c r="X213" s="188"/>
      <c r="Y213" s="188"/>
      <c r="Z213" s="188"/>
      <c r="AA213" s="192"/>
      <c r="AT213" s="193" t="s">
        <v>159</v>
      </c>
      <c r="AU213" s="193" t="s">
        <v>109</v>
      </c>
      <c r="AV213" s="12" t="s">
        <v>82</v>
      </c>
      <c r="AW213" s="12" t="s">
        <v>32</v>
      </c>
      <c r="AX213" s="12" t="s">
        <v>74</v>
      </c>
      <c r="AY213" s="193" t="s">
        <v>151</v>
      </c>
    </row>
    <row r="214" spans="2:65" s="12" customFormat="1" ht="16.5" customHeight="1">
      <c r="B214" s="187"/>
      <c r="C214" s="188"/>
      <c r="D214" s="188"/>
      <c r="E214" s="189" t="s">
        <v>5</v>
      </c>
      <c r="F214" s="288" t="s">
        <v>193</v>
      </c>
      <c r="G214" s="289"/>
      <c r="H214" s="289"/>
      <c r="I214" s="289"/>
      <c r="J214" s="188"/>
      <c r="K214" s="189" t="s">
        <v>5</v>
      </c>
      <c r="L214" s="188"/>
      <c r="M214" s="188"/>
      <c r="N214" s="188"/>
      <c r="O214" s="188"/>
      <c r="P214" s="188"/>
      <c r="Q214" s="188"/>
      <c r="R214" s="190"/>
      <c r="T214" s="191"/>
      <c r="U214" s="188"/>
      <c r="V214" s="188"/>
      <c r="W214" s="188"/>
      <c r="X214" s="188"/>
      <c r="Y214" s="188"/>
      <c r="Z214" s="188"/>
      <c r="AA214" s="192"/>
      <c r="AT214" s="193" t="s">
        <v>159</v>
      </c>
      <c r="AU214" s="193" t="s">
        <v>109</v>
      </c>
      <c r="AV214" s="12" t="s">
        <v>82</v>
      </c>
      <c r="AW214" s="12" t="s">
        <v>32</v>
      </c>
      <c r="AX214" s="12" t="s">
        <v>74</v>
      </c>
      <c r="AY214" s="193" t="s">
        <v>151</v>
      </c>
    </row>
    <row r="215" spans="2:65" s="10" customFormat="1" ht="16.5" customHeight="1">
      <c r="B215" s="171"/>
      <c r="C215" s="172"/>
      <c r="D215" s="172"/>
      <c r="E215" s="173" t="s">
        <v>5</v>
      </c>
      <c r="F215" s="280" t="s">
        <v>284</v>
      </c>
      <c r="G215" s="281"/>
      <c r="H215" s="281"/>
      <c r="I215" s="281"/>
      <c r="J215" s="172"/>
      <c r="K215" s="174">
        <v>12.56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159</v>
      </c>
      <c r="AU215" s="178" t="s">
        <v>109</v>
      </c>
      <c r="AV215" s="10" t="s">
        <v>109</v>
      </c>
      <c r="AW215" s="10" t="s">
        <v>32</v>
      </c>
      <c r="AX215" s="10" t="s">
        <v>74</v>
      </c>
      <c r="AY215" s="178" t="s">
        <v>151</v>
      </c>
    </row>
    <row r="216" spans="2:65" s="10" customFormat="1" ht="16.5" customHeight="1">
      <c r="B216" s="171"/>
      <c r="C216" s="172"/>
      <c r="D216" s="172"/>
      <c r="E216" s="173" t="s">
        <v>5</v>
      </c>
      <c r="F216" s="280" t="s">
        <v>285</v>
      </c>
      <c r="G216" s="281"/>
      <c r="H216" s="281"/>
      <c r="I216" s="281"/>
      <c r="J216" s="172"/>
      <c r="K216" s="174">
        <v>1.37</v>
      </c>
      <c r="L216" s="172"/>
      <c r="M216" s="172"/>
      <c r="N216" s="172"/>
      <c r="O216" s="172"/>
      <c r="P216" s="172"/>
      <c r="Q216" s="172"/>
      <c r="R216" s="175"/>
      <c r="T216" s="176"/>
      <c r="U216" s="172"/>
      <c r="V216" s="172"/>
      <c r="W216" s="172"/>
      <c r="X216" s="172"/>
      <c r="Y216" s="172"/>
      <c r="Z216" s="172"/>
      <c r="AA216" s="177"/>
      <c r="AT216" s="178" t="s">
        <v>159</v>
      </c>
      <c r="AU216" s="178" t="s">
        <v>109</v>
      </c>
      <c r="AV216" s="10" t="s">
        <v>109</v>
      </c>
      <c r="AW216" s="10" t="s">
        <v>32</v>
      </c>
      <c r="AX216" s="10" t="s">
        <v>74</v>
      </c>
      <c r="AY216" s="178" t="s">
        <v>151</v>
      </c>
    </row>
    <row r="217" spans="2:65" s="10" customFormat="1" ht="16.5" customHeight="1">
      <c r="B217" s="171"/>
      <c r="C217" s="172"/>
      <c r="D217" s="172"/>
      <c r="E217" s="173" t="s">
        <v>5</v>
      </c>
      <c r="F217" s="280" t="s">
        <v>286</v>
      </c>
      <c r="G217" s="281"/>
      <c r="H217" s="281"/>
      <c r="I217" s="281"/>
      <c r="J217" s="172"/>
      <c r="K217" s="174">
        <v>1.6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159</v>
      </c>
      <c r="AU217" s="178" t="s">
        <v>109</v>
      </c>
      <c r="AV217" s="10" t="s">
        <v>109</v>
      </c>
      <c r="AW217" s="10" t="s">
        <v>32</v>
      </c>
      <c r="AX217" s="10" t="s">
        <v>74</v>
      </c>
      <c r="AY217" s="178" t="s">
        <v>151</v>
      </c>
    </row>
    <row r="218" spans="2:65" s="13" customFormat="1" ht="16.5" customHeight="1">
      <c r="B218" s="194"/>
      <c r="C218" s="195"/>
      <c r="D218" s="195"/>
      <c r="E218" s="196" t="s">
        <v>5</v>
      </c>
      <c r="F218" s="286" t="s">
        <v>196</v>
      </c>
      <c r="G218" s="287"/>
      <c r="H218" s="287"/>
      <c r="I218" s="287"/>
      <c r="J218" s="195"/>
      <c r="K218" s="197">
        <v>15.53</v>
      </c>
      <c r="L218" s="195"/>
      <c r="M218" s="195"/>
      <c r="N218" s="195"/>
      <c r="O218" s="195"/>
      <c r="P218" s="195"/>
      <c r="Q218" s="195"/>
      <c r="R218" s="198"/>
      <c r="T218" s="199"/>
      <c r="U218" s="195"/>
      <c r="V218" s="195"/>
      <c r="W218" s="195"/>
      <c r="X218" s="195"/>
      <c r="Y218" s="195"/>
      <c r="Z218" s="195"/>
      <c r="AA218" s="200"/>
      <c r="AT218" s="201" t="s">
        <v>159</v>
      </c>
      <c r="AU218" s="201" t="s">
        <v>109</v>
      </c>
      <c r="AV218" s="13" t="s">
        <v>167</v>
      </c>
      <c r="AW218" s="13" t="s">
        <v>32</v>
      </c>
      <c r="AX218" s="13" t="s">
        <v>74</v>
      </c>
      <c r="AY218" s="201" t="s">
        <v>151</v>
      </c>
    </row>
    <row r="219" spans="2:65" s="12" customFormat="1" ht="16.5" customHeight="1">
      <c r="B219" s="187"/>
      <c r="C219" s="188"/>
      <c r="D219" s="188"/>
      <c r="E219" s="189" t="s">
        <v>5</v>
      </c>
      <c r="F219" s="288" t="s">
        <v>197</v>
      </c>
      <c r="G219" s="289"/>
      <c r="H219" s="289"/>
      <c r="I219" s="289"/>
      <c r="J219" s="188"/>
      <c r="K219" s="189" t="s">
        <v>5</v>
      </c>
      <c r="L219" s="188"/>
      <c r="M219" s="188"/>
      <c r="N219" s="188"/>
      <c r="O219" s="188"/>
      <c r="P219" s="188"/>
      <c r="Q219" s="188"/>
      <c r="R219" s="190"/>
      <c r="T219" s="191"/>
      <c r="U219" s="188"/>
      <c r="V219" s="188"/>
      <c r="W219" s="188"/>
      <c r="X219" s="188"/>
      <c r="Y219" s="188"/>
      <c r="Z219" s="188"/>
      <c r="AA219" s="192"/>
      <c r="AT219" s="193" t="s">
        <v>159</v>
      </c>
      <c r="AU219" s="193" t="s">
        <v>109</v>
      </c>
      <c r="AV219" s="12" t="s">
        <v>82</v>
      </c>
      <c r="AW219" s="12" t="s">
        <v>32</v>
      </c>
      <c r="AX219" s="12" t="s">
        <v>74</v>
      </c>
      <c r="AY219" s="193" t="s">
        <v>151</v>
      </c>
    </row>
    <row r="220" spans="2:65" s="10" customFormat="1" ht="16.5" customHeight="1">
      <c r="B220" s="171"/>
      <c r="C220" s="172"/>
      <c r="D220" s="172"/>
      <c r="E220" s="173" t="s">
        <v>5</v>
      </c>
      <c r="F220" s="280" t="s">
        <v>287</v>
      </c>
      <c r="G220" s="281"/>
      <c r="H220" s="281"/>
      <c r="I220" s="281"/>
      <c r="J220" s="172"/>
      <c r="K220" s="174">
        <v>15.96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159</v>
      </c>
      <c r="AU220" s="178" t="s">
        <v>109</v>
      </c>
      <c r="AV220" s="10" t="s">
        <v>109</v>
      </c>
      <c r="AW220" s="10" t="s">
        <v>32</v>
      </c>
      <c r="AX220" s="10" t="s">
        <v>74</v>
      </c>
      <c r="AY220" s="178" t="s">
        <v>151</v>
      </c>
    </row>
    <row r="221" spans="2:65" s="10" customFormat="1" ht="16.5" customHeight="1">
      <c r="B221" s="171"/>
      <c r="C221" s="172"/>
      <c r="D221" s="172"/>
      <c r="E221" s="173" t="s">
        <v>5</v>
      </c>
      <c r="F221" s="280" t="s">
        <v>288</v>
      </c>
      <c r="G221" s="281"/>
      <c r="H221" s="281"/>
      <c r="I221" s="281"/>
      <c r="J221" s="172"/>
      <c r="K221" s="174">
        <v>0.6</v>
      </c>
      <c r="L221" s="172"/>
      <c r="M221" s="172"/>
      <c r="N221" s="172"/>
      <c r="O221" s="172"/>
      <c r="P221" s="172"/>
      <c r="Q221" s="172"/>
      <c r="R221" s="175"/>
      <c r="T221" s="176"/>
      <c r="U221" s="172"/>
      <c r="V221" s="172"/>
      <c r="W221" s="172"/>
      <c r="X221" s="172"/>
      <c r="Y221" s="172"/>
      <c r="Z221" s="172"/>
      <c r="AA221" s="177"/>
      <c r="AT221" s="178" t="s">
        <v>159</v>
      </c>
      <c r="AU221" s="178" t="s">
        <v>109</v>
      </c>
      <c r="AV221" s="10" t="s">
        <v>109</v>
      </c>
      <c r="AW221" s="10" t="s">
        <v>32</v>
      </c>
      <c r="AX221" s="10" t="s">
        <v>74</v>
      </c>
      <c r="AY221" s="178" t="s">
        <v>151</v>
      </c>
    </row>
    <row r="222" spans="2:65" s="13" customFormat="1" ht="16.5" customHeight="1">
      <c r="B222" s="194"/>
      <c r="C222" s="195"/>
      <c r="D222" s="195"/>
      <c r="E222" s="196" t="s">
        <v>5</v>
      </c>
      <c r="F222" s="286" t="s">
        <v>196</v>
      </c>
      <c r="G222" s="287"/>
      <c r="H222" s="287"/>
      <c r="I222" s="287"/>
      <c r="J222" s="195"/>
      <c r="K222" s="197">
        <v>16.559999999999999</v>
      </c>
      <c r="L222" s="195"/>
      <c r="M222" s="195"/>
      <c r="N222" s="195"/>
      <c r="O222" s="195"/>
      <c r="P222" s="195"/>
      <c r="Q222" s="195"/>
      <c r="R222" s="198"/>
      <c r="T222" s="199"/>
      <c r="U222" s="195"/>
      <c r="V222" s="195"/>
      <c r="W222" s="195"/>
      <c r="X222" s="195"/>
      <c r="Y222" s="195"/>
      <c r="Z222" s="195"/>
      <c r="AA222" s="200"/>
      <c r="AT222" s="201" t="s">
        <v>159</v>
      </c>
      <c r="AU222" s="201" t="s">
        <v>109</v>
      </c>
      <c r="AV222" s="13" t="s">
        <v>167</v>
      </c>
      <c r="AW222" s="13" t="s">
        <v>32</v>
      </c>
      <c r="AX222" s="13" t="s">
        <v>74</v>
      </c>
      <c r="AY222" s="201" t="s">
        <v>151</v>
      </c>
    </row>
    <row r="223" spans="2:65" s="12" customFormat="1" ht="16.5" customHeight="1">
      <c r="B223" s="187"/>
      <c r="C223" s="188"/>
      <c r="D223" s="188"/>
      <c r="E223" s="189" t="s">
        <v>5</v>
      </c>
      <c r="F223" s="288" t="s">
        <v>210</v>
      </c>
      <c r="G223" s="289"/>
      <c r="H223" s="289"/>
      <c r="I223" s="289"/>
      <c r="J223" s="188"/>
      <c r="K223" s="189" t="s">
        <v>5</v>
      </c>
      <c r="L223" s="188"/>
      <c r="M223" s="188"/>
      <c r="N223" s="188"/>
      <c r="O223" s="188"/>
      <c r="P223" s="188"/>
      <c r="Q223" s="188"/>
      <c r="R223" s="190"/>
      <c r="T223" s="191"/>
      <c r="U223" s="188"/>
      <c r="V223" s="188"/>
      <c r="W223" s="188"/>
      <c r="X223" s="188"/>
      <c r="Y223" s="188"/>
      <c r="Z223" s="188"/>
      <c r="AA223" s="192"/>
      <c r="AT223" s="193" t="s">
        <v>159</v>
      </c>
      <c r="AU223" s="193" t="s">
        <v>109</v>
      </c>
      <c r="AV223" s="12" t="s">
        <v>82</v>
      </c>
      <c r="AW223" s="12" t="s">
        <v>32</v>
      </c>
      <c r="AX223" s="12" t="s">
        <v>74</v>
      </c>
      <c r="AY223" s="193" t="s">
        <v>151</v>
      </c>
    </row>
    <row r="224" spans="2:65" s="10" customFormat="1" ht="16.5" customHeight="1">
      <c r="B224" s="171"/>
      <c r="C224" s="172"/>
      <c r="D224" s="172"/>
      <c r="E224" s="173" t="s">
        <v>5</v>
      </c>
      <c r="F224" s="280" t="s">
        <v>289</v>
      </c>
      <c r="G224" s="281"/>
      <c r="H224" s="281"/>
      <c r="I224" s="281"/>
      <c r="J224" s="172"/>
      <c r="K224" s="174">
        <v>0.54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159</v>
      </c>
      <c r="AU224" s="178" t="s">
        <v>109</v>
      </c>
      <c r="AV224" s="10" t="s">
        <v>109</v>
      </c>
      <c r="AW224" s="10" t="s">
        <v>32</v>
      </c>
      <c r="AX224" s="10" t="s">
        <v>74</v>
      </c>
      <c r="AY224" s="178" t="s">
        <v>151</v>
      </c>
    </row>
    <row r="225" spans="2:65" s="11" customFormat="1" ht="16.5" customHeight="1">
      <c r="B225" s="179"/>
      <c r="C225" s="180"/>
      <c r="D225" s="180"/>
      <c r="E225" s="181" t="s">
        <v>5</v>
      </c>
      <c r="F225" s="282" t="s">
        <v>161</v>
      </c>
      <c r="G225" s="283"/>
      <c r="H225" s="283"/>
      <c r="I225" s="283"/>
      <c r="J225" s="180"/>
      <c r="K225" s="182">
        <v>32.630000000000003</v>
      </c>
      <c r="L225" s="180"/>
      <c r="M225" s="180"/>
      <c r="N225" s="180"/>
      <c r="O225" s="180"/>
      <c r="P225" s="180"/>
      <c r="Q225" s="180"/>
      <c r="R225" s="183"/>
      <c r="T225" s="184"/>
      <c r="U225" s="180"/>
      <c r="V225" s="180"/>
      <c r="W225" s="180"/>
      <c r="X225" s="180"/>
      <c r="Y225" s="180"/>
      <c r="Z225" s="180"/>
      <c r="AA225" s="185"/>
      <c r="AT225" s="186" t="s">
        <v>159</v>
      </c>
      <c r="AU225" s="186" t="s">
        <v>109</v>
      </c>
      <c r="AV225" s="11" t="s">
        <v>156</v>
      </c>
      <c r="AW225" s="11" t="s">
        <v>32</v>
      </c>
      <c r="AX225" s="11" t="s">
        <v>82</v>
      </c>
      <c r="AY225" s="186" t="s">
        <v>151</v>
      </c>
    </row>
    <row r="226" spans="2:65" s="1" customFormat="1" ht="25.5" customHeight="1">
      <c r="B226" s="135"/>
      <c r="C226" s="164" t="s">
        <v>290</v>
      </c>
      <c r="D226" s="164" t="s">
        <v>152</v>
      </c>
      <c r="E226" s="165" t="s">
        <v>291</v>
      </c>
      <c r="F226" s="275" t="s">
        <v>292</v>
      </c>
      <c r="G226" s="275"/>
      <c r="H226" s="275"/>
      <c r="I226" s="275"/>
      <c r="J226" s="166" t="s">
        <v>174</v>
      </c>
      <c r="K226" s="167">
        <v>0.122</v>
      </c>
      <c r="L226" s="276">
        <v>0</v>
      </c>
      <c r="M226" s="276"/>
      <c r="N226" s="277">
        <f>ROUND(L226*K226,2)</f>
        <v>0</v>
      </c>
      <c r="O226" s="277"/>
      <c r="P226" s="277"/>
      <c r="Q226" s="277"/>
      <c r="R226" s="138"/>
      <c r="T226" s="168" t="s">
        <v>5</v>
      </c>
      <c r="U226" s="47" t="s">
        <v>39</v>
      </c>
      <c r="V226" s="39"/>
      <c r="W226" s="169">
        <f>V226*K226</f>
        <v>0</v>
      </c>
      <c r="X226" s="169">
        <v>0</v>
      </c>
      <c r="Y226" s="169">
        <f>X226*K226</f>
        <v>0</v>
      </c>
      <c r="Z226" s="169">
        <v>0</v>
      </c>
      <c r="AA226" s="170">
        <f>Z226*K226</f>
        <v>0</v>
      </c>
      <c r="AR226" s="22" t="s">
        <v>156</v>
      </c>
      <c r="AT226" s="22" t="s">
        <v>152</v>
      </c>
      <c r="AU226" s="22" t="s">
        <v>109</v>
      </c>
      <c r="AY226" s="22" t="s">
        <v>151</v>
      </c>
      <c r="BE226" s="109">
        <f>IF(U226="základní",N226,0)</f>
        <v>0</v>
      </c>
      <c r="BF226" s="109">
        <f>IF(U226="snížená",N226,0)</f>
        <v>0</v>
      </c>
      <c r="BG226" s="109">
        <f>IF(U226="zákl. přenesená",N226,0)</f>
        <v>0</v>
      </c>
      <c r="BH226" s="109">
        <f>IF(U226="sníž. přenesená",N226,0)</f>
        <v>0</v>
      </c>
      <c r="BI226" s="109">
        <f>IF(U226="nulová",N226,0)</f>
        <v>0</v>
      </c>
      <c r="BJ226" s="22" t="s">
        <v>82</v>
      </c>
      <c r="BK226" s="109">
        <f>ROUND(L226*K226,2)</f>
        <v>0</v>
      </c>
      <c r="BL226" s="22" t="s">
        <v>156</v>
      </c>
      <c r="BM226" s="22" t="s">
        <v>293</v>
      </c>
    </row>
    <row r="227" spans="2:65" s="12" customFormat="1" ht="16.5" customHeight="1">
      <c r="B227" s="187"/>
      <c r="C227" s="188"/>
      <c r="D227" s="188"/>
      <c r="E227" s="189" t="s">
        <v>5</v>
      </c>
      <c r="F227" s="284" t="s">
        <v>210</v>
      </c>
      <c r="G227" s="285"/>
      <c r="H227" s="285"/>
      <c r="I227" s="285"/>
      <c r="J227" s="188"/>
      <c r="K227" s="189" t="s">
        <v>5</v>
      </c>
      <c r="L227" s="188"/>
      <c r="M227" s="188"/>
      <c r="N227" s="188"/>
      <c r="O227" s="188"/>
      <c r="P227" s="188"/>
      <c r="Q227" s="188"/>
      <c r="R227" s="190"/>
      <c r="T227" s="191"/>
      <c r="U227" s="188"/>
      <c r="V227" s="188"/>
      <c r="W227" s="188"/>
      <c r="X227" s="188"/>
      <c r="Y227" s="188"/>
      <c r="Z227" s="188"/>
      <c r="AA227" s="192"/>
      <c r="AT227" s="193" t="s">
        <v>159</v>
      </c>
      <c r="AU227" s="193" t="s">
        <v>109</v>
      </c>
      <c r="AV227" s="12" t="s">
        <v>82</v>
      </c>
      <c r="AW227" s="12" t="s">
        <v>32</v>
      </c>
      <c r="AX227" s="12" t="s">
        <v>74</v>
      </c>
      <c r="AY227" s="193" t="s">
        <v>151</v>
      </c>
    </row>
    <row r="228" spans="2:65" s="10" customFormat="1" ht="16.5" customHeight="1">
      <c r="B228" s="171"/>
      <c r="C228" s="172"/>
      <c r="D228" s="172"/>
      <c r="E228" s="173" t="s">
        <v>5</v>
      </c>
      <c r="F228" s="280" t="s">
        <v>294</v>
      </c>
      <c r="G228" s="281"/>
      <c r="H228" s="281"/>
      <c r="I228" s="281"/>
      <c r="J228" s="172"/>
      <c r="K228" s="174">
        <v>0.122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159</v>
      </c>
      <c r="AU228" s="178" t="s">
        <v>109</v>
      </c>
      <c r="AV228" s="10" t="s">
        <v>109</v>
      </c>
      <c r="AW228" s="10" t="s">
        <v>32</v>
      </c>
      <c r="AX228" s="10" t="s">
        <v>82</v>
      </c>
      <c r="AY228" s="178" t="s">
        <v>151</v>
      </c>
    </row>
    <row r="229" spans="2:65" s="1" customFormat="1" ht="25.5" customHeight="1">
      <c r="B229" s="135"/>
      <c r="C229" s="164" t="s">
        <v>295</v>
      </c>
      <c r="D229" s="164" t="s">
        <v>152</v>
      </c>
      <c r="E229" s="165" t="s">
        <v>296</v>
      </c>
      <c r="F229" s="275" t="s">
        <v>297</v>
      </c>
      <c r="G229" s="275"/>
      <c r="H229" s="275"/>
      <c r="I229" s="275"/>
      <c r="J229" s="166" t="s">
        <v>174</v>
      </c>
      <c r="K229" s="167">
        <v>0.81</v>
      </c>
      <c r="L229" s="276">
        <v>0</v>
      </c>
      <c r="M229" s="276"/>
      <c r="N229" s="277">
        <f>ROUND(L229*K229,2)</f>
        <v>0</v>
      </c>
      <c r="O229" s="277"/>
      <c r="P229" s="277"/>
      <c r="Q229" s="277"/>
      <c r="R229" s="138"/>
      <c r="T229" s="168" t="s">
        <v>5</v>
      </c>
      <c r="U229" s="47" t="s">
        <v>39</v>
      </c>
      <c r="V229" s="39"/>
      <c r="W229" s="169">
        <f>V229*K229</f>
        <v>0</v>
      </c>
      <c r="X229" s="169">
        <v>0</v>
      </c>
      <c r="Y229" s="169">
        <f>X229*K229</f>
        <v>0</v>
      </c>
      <c r="Z229" s="169">
        <v>0</v>
      </c>
      <c r="AA229" s="170">
        <f>Z229*K229</f>
        <v>0</v>
      </c>
      <c r="AR229" s="22" t="s">
        <v>156</v>
      </c>
      <c r="AT229" s="22" t="s">
        <v>152</v>
      </c>
      <c r="AU229" s="22" t="s">
        <v>109</v>
      </c>
      <c r="AY229" s="22" t="s">
        <v>151</v>
      </c>
      <c r="BE229" s="109">
        <f>IF(U229="základní",N229,0)</f>
        <v>0</v>
      </c>
      <c r="BF229" s="109">
        <f>IF(U229="snížená",N229,0)</f>
        <v>0</v>
      </c>
      <c r="BG229" s="109">
        <f>IF(U229="zákl. přenesená",N229,0)</f>
        <v>0</v>
      </c>
      <c r="BH229" s="109">
        <f>IF(U229="sníž. přenesená",N229,0)</f>
        <v>0</v>
      </c>
      <c r="BI229" s="109">
        <f>IF(U229="nulová",N229,0)</f>
        <v>0</v>
      </c>
      <c r="BJ229" s="22" t="s">
        <v>82</v>
      </c>
      <c r="BK229" s="109">
        <f>ROUND(L229*K229,2)</f>
        <v>0</v>
      </c>
      <c r="BL229" s="22" t="s">
        <v>156</v>
      </c>
      <c r="BM229" s="22" t="s">
        <v>298</v>
      </c>
    </row>
    <row r="230" spans="2:65" s="12" customFormat="1" ht="16.5" customHeight="1">
      <c r="B230" s="187"/>
      <c r="C230" s="188"/>
      <c r="D230" s="188"/>
      <c r="E230" s="189" t="s">
        <v>5</v>
      </c>
      <c r="F230" s="284" t="s">
        <v>210</v>
      </c>
      <c r="G230" s="285"/>
      <c r="H230" s="285"/>
      <c r="I230" s="285"/>
      <c r="J230" s="188"/>
      <c r="K230" s="189" t="s">
        <v>5</v>
      </c>
      <c r="L230" s="188"/>
      <c r="M230" s="188"/>
      <c r="N230" s="188"/>
      <c r="O230" s="188"/>
      <c r="P230" s="188"/>
      <c r="Q230" s="188"/>
      <c r="R230" s="190"/>
      <c r="T230" s="191"/>
      <c r="U230" s="188"/>
      <c r="V230" s="188"/>
      <c r="W230" s="188"/>
      <c r="X230" s="188"/>
      <c r="Y230" s="188"/>
      <c r="Z230" s="188"/>
      <c r="AA230" s="192"/>
      <c r="AT230" s="193" t="s">
        <v>159</v>
      </c>
      <c r="AU230" s="193" t="s">
        <v>109</v>
      </c>
      <c r="AV230" s="12" t="s">
        <v>82</v>
      </c>
      <c r="AW230" s="12" t="s">
        <v>32</v>
      </c>
      <c r="AX230" s="12" t="s">
        <v>74</v>
      </c>
      <c r="AY230" s="193" t="s">
        <v>151</v>
      </c>
    </row>
    <row r="231" spans="2:65" s="10" customFormat="1" ht="16.5" customHeight="1">
      <c r="B231" s="171"/>
      <c r="C231" s="172"/>
      <c r="D231" s="172"/>
      <c r="E231" s="173" t="s">
        <v>5</v>
      </c>
      <c r="F231" s="280" t="s">
        <v>299</v>
      </c>
      <c r="G231" s="281"/>
      <c r="H231" s="281"/>
      <c r="I231" s="281"/>
      <c r="J231" s="172"/>
      <c r="K231" s="174">
        <v>0.81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159</v>
      </c>
      <c r="AU231" s="178" t="s">
        <v>109</v>
      </c>
      <c r="AV231" s="10" t="s">
        <v>109</v>
      </c>
      <c r="AW231" s="10" t="s">
        <v>32</v>
      </c>
      <c r="AX231" s="10" t="s">
        <v>82</v>
      </c>
      <c r="AY231" s="178" t="s">
        <v>151</v>
      </c>
    </row>
    <row r="232" spans="2:65" s="9" customFormat="1" ht="29.85" customHeight="1">
      <c r="B232" s="153"/>
      <c r="C232" s="154"/>
      <c r="D232" s="163" t="s">
        <v>123</v>
      </c>
      <c r="E232" s="163"/>
      <c r="F232" s="163"/>
      <c r="G232" s="163"/>
      <c r="H232" s="163"/>
      <c r="I232" s="163"/>
      <c r="J232" s="163"/>
      <c r="K232" s="163"/>
      <c r="L232" s="163"/>
      <c r="M232" s="163"/>
      <c r="N232" s="296">
        <f>BK232</f>
        <v>0</v>
      </c>
      <c r="O232" s="297"/>
      <c r="P232" s="297"/>
      <c r="Q232" s="297"/>
      <c r="R232" s="156"/>
      <c r="T232" s="157"/>
      <c r="U232" s="154"/>
      <c r="V232" s="154"/>
      <c r="W232" s="158">
        <f>SUM(W233:W253)</f>
        <v>0</v>
      </c>
      <c r="X232" s="154"/>
      <c r="Y232" s="158">
        <f>SUM(Y233:Y253)</f>
        <v>0</v>
      </c>
      <c r="Z232" s="154"/>
      <c r="AA232" s="159">
        <f>SUM(AA233:AA253)</f>
        <v>0</v>
      </c>
      <c r="AR232" s="160" t="s">
        <v>82</v>
      </c>
      <c r="AT232" s="161" t="s">
        <v>73</v>
      </c>
      <c r="AU232" s="161" t="s">
        <v>82</v>
      </c>
      <c r="AY232" s="160" t="s">
        <v>151</v>
      </c>
      <c r="BK232" s="162">
        <f>SUM(BK233:BK253)</f>
        <v>0</v>
      </c>
    </row>
    <row r="233" spans="2:65" s="1" customFormat="1" ht="16.5" customHeight="1">
      <c r="B233" s="135"/>
      <c r="C233" s="164" t="s">
        <v>300</v>
      </c>
      <c r="D233" s="164" t="s">
        <v>152</v>
      </c>
      <c r="E233" s="165" t="s">
        <v>301</v>
      </c>
      <c r="F233" s="275" t="s">
        <v>302</v>
      </c>
      <c r="G233" s="275"/>
      <c r="H233" s="275"/>
      <c r="I233" s="275"/>
      <c r="J233" s="166" t="s">
        <v>155</v>
      </c>
      <c r="K233" s="167">
        <v>18.399999999999999</v>
      </c>
      <c r="L233" s="276">
        <v>0</v>
      </c>
      <c r="M233" s="276"/>
      <c r="N233" s="277">
        <f>ROUND(L233*K233,2)</f>
        <v>0</v>
      </c>
      <c r="O233" s="277"/>
      <c r="P233" s="277"/>
      <c r="Q233" s="277"/>
      <c r="R233" s="138"/>
      <c r="T233" s="168" t="s">
        <v>5</v>
      </c>
      <c r="U233" s="47" t="s">
        <v>39</v>
      </c>
      <c r="V233" s="39"/>
      <c r="W233" s="169">
        <f>V233*K233</f>
        <v>0</v>
      </c>
      <c r="X233" s="169">
        <v>0</v>
      </c>
      <c r="Y233" s="169">
        <f>X233*K233</f>
        <v>0</v>
      </c>
      <c r="Z233" s="169">
        <v>0</v>
      </c>
      <c r="AA233" s="170">
        <f>Z233*K233</f>
        <v>0</v>
      </c>
      <c r="AR233" s="22" t="s">
        <v>156</v>
      </c>
      <c r="AT233" s="22" t="s">
        <v>152</v>
      </c>
      <c r="AU233" s="22" t="s">
        <v>109</v>
      </c>
      <c r="AY233" s="22" t="s">
        <v>151</v>
      </c>
      <c r="BE233" s="109">
        <f>IF(U233="základní",N233,0)</f>
        <v>0</v>
      </c>
      <c r="BF233" s="109">
        <f>IF(U233="snížená",N233,0)</f>
        <v>0</v>
      </c>
      <c r="BG233" s="109">
        <f>IF(U233="zákl. přenesená",N233,0)</f>
        <v>0</v>
      </c>
      <c r="BH233" s="109">
        <f>IF(U233="sníž. přenesená",N233,0)</f>
        <v>0</v>
      </c>
      <c r="BI233" s="109">
        <f>IF(U233="nulová",N233,0)</f>
        <v>0</v>
      </c>
      <c r="BJ233" s="22" t="s">
        <v>82</v>
      </c>
      <c r="BK233" s="109">
        <f>ROUND(L233*K233,2)</f>
        <v>0</v>
      </c>
      <c r="BL233" s="22" t="s">
        <v>156</v>
      </c>
      <c r="BM233" s="22" t="s">
        <v>303</v>
      </c>
    </row>
    <row r="234" spans="2:65" s="12" customFormat="1" ht="25.5" customHeight="1">
      <c r="B234" s="187"/>
      <c r="C234" s="188"/>
      <c r="D234" s="188"/>
      <c r="E234" s="189" t="s">
        <v>5</v>
      </c>
      <c r="F234" s="284" t="s">
        <v>304</v>
      </c>
      <c r="G234" s="285"/>
      <c r="H234" s="285"/>
      <c r="I234" s="285"/>
      <c r="J234" s="188"/>
      <c r="K234" s="189" t="s">
        <v>5</v>
      </c>
      <c r="L234" s="188"/>
      <c r="M234" s="188"/>
      <c r="N234" s="188"/>
      <c r="O234" s="188"/>
      <c r="P234" s="188"/>
      <c r="Q234" s="188"/>
      <c r="R234" s="190"/>
      <c r="T234" s="191"/>
      <c r="U234" s="188"/>
      <c r="V234" s="188"/>
      <c r="W234" s="188"/>
      <c r="X234" s="188"/>
      <c r="Y234" s="188"/>
      <c r="Z234" s="188"/>
      <c r="AA234" s="192"/>
      <c r="AT234" s="193" t="s">
        <v>159</v>
      </c>
      <c r="AU234" s="193" t="s">
        <v>109</v>
      </c>
      <c r="AV234" s="12" t="s">
        <v>82</v>
      </c>
      <c r="AW234" s="12" t="s">
        <v>32</v>
      </c>
      <c r="AX234" s="12" t="s">
        <v>74</v>
      </c>
      <c r="AY234" s="193" t="s">
        <v>151</v>
      </c>
    </row>
    <row r="235" spans="2:65" s="10" customFormat="1" ht="16.5" customHeight="1">
      <c r="B235" s="171"/>
      <c r="C235" s="172"/>
      <c r="D235" s="172"/>
      <c r="E235" s="173" t="s">
        <v>5</v>
      </c>
      <c r="F235" s="280" t="s">
        <v>305</v>
      </c>
      <c r="G235" s="281"/>
      <c r="H235" s="281"/>
      <c r="I235" s="281"/>
      <c r="J235" s="172"/>
      <c r="K235" s="174">
        <v>8.8000000000000007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159</v>
      </c>
      <c r="AU235" s="178" t="s">
        <v>109</v>
      </c>
      <c r="AV235" s="10" t="s">
        <v>109</v>
      </c>
      <c r="AW235" s="10" t="s">
        <v>32</v>
      </c>
      <c r="AX235" s="10" t="s">
        <v>74</v>
      </c>
      <c r="AY235" s="178" t="s">
        <v>151</v>
      </c>
    </row>
    <row r="236" spans="2:65" s="10" customFormat="1" ht="16.5" customHeight="1">
      <c r="B236" s="171"/>
      <c r="C236" s="172"/>
      <c r="D236" s="172"/>
      <c r="E236" s="173" t="s">
        <v>5</v>
      </c>
      <c r="F236" s="280" t="s">
        <v>306</v>
      </c>
      <c r="G236" s="281"/>
      <c r="H236" s="281"/>
      <c r="I236" s="281"/>
      <c r="J236" s="172"/>
      <c r="K236" s="174">
        <v>9.6</v>
      </c>
      <c r="L236" s="172"/>
      <c r="M236" s="172"/>
      <c r="N236" s="172"/>
      <c r="O236" s="172"/>
      <c r="P236" s="172"/>
      <c r="Q236" s="172"/>
      <c r="R236" s="175"/>
      <c r="T236" s="176"/>
      <c r="U236" s="172"/>
      <c r="V236" s="172"/>
      <c r="W236" s="172"/>
      <c r="X236" s="172"/>
      <c r="Y236" s="172"/>
      <c r="Z236" s="172"/>
      <c r="AA236" s="177"/>
      <c r="AT236" s="178" t="s">
        <v>159</v>
      </c>
      <c r="AU236" s="178" t="s">
        <v>109</v>
      </c>
      <c r="AV236" s="10" t="s">
        <v>109</v>
      </c>
      <c r="AW236" s="10" t="s">
        <v>32</v>
      </c>
      <c r="AX236" s="10" t="s">
        <v>74</v>
      </c>
      <c r="AY236" s="178" t="s">
        <v>151</v>
      </c>
    </row>
    <row r="237" spans="2:65" s="11" customFormat="1" ht="16.5" customHeight="1">
      <c r="B237" s="179"/>
      <c r="C237" s="180"/>
      <c r="D237" s="180"/>
      <c r="E237" s="181" t="s">
        <v>5</v>
      </c>
      <c r="F237" s="282" t="s">
        <v>161</v>
      </c>
      <c r="G237" s="283"/>
      <c r="H237" s="283"/>
      <c r="I237" s="283"/>
      <c r="J237" s="180"/>
      <c r="K237" s="182">
        <v>18.399999999999999</v>
      </c>
      <c r="L237" s="180"/>
      <c r="M237" s="180"/>
      <c r="N237" s="180"/>
      <c r="O237" s="180"/>
      <c r="P237" s="180"/>
      <c r="Q237" s="180"/>
      <c r="R237" s="183"/>
      <c r="T237" s="184"/>
      <c r="U237" s="180"/>
      <c r="V237" s="180"/>
      <c r="W237" s="180"/>
      <c r="X237" s="180"/>
      <c r="Y237" s="180"/>
      <c r="Z237" s="180"/>
      <c r="AA237" s="185"/>
      <c r="AT237" s="186" t="s">
        <v>159</v>
      </c>
      <c r="AU237" s="186" t="s">
        <v>109</v>
      </c>
      <c r="AV237" s="11" t="s">
        <v>156</v>
      </c>
      <c r="AW237" s="11" t="s">
        <v>32</v>
      </c>
      <c r="AX237" s="11" t="s">
        <v>82</v>
      </c>
      <c r="AY237" s="186" t="s">
        <v>151</v>
      </c>
    </row>
    <row r="238" spans="2:65" s="1" customFormat="1" ht="38.25" customHeight="1">
      <c r="B238" s="135"/>
      <c r="C238" s="164" t="s">
        <v>307</v>
      </c>
      <c r="D238" s="164" t="s">
        <v>152</v>
      </c>
      <c r="E238" s="165" t="s">
        <v>308</v>
      </c>
      <c r="F238" s="275" t="s">
        <v>309</v>
      </c>
      <c r="G238" s="275"/>
      <c r="H238" s="275"/>
      <c r="I238" s="275"/>
      <c r="J238" s="166" t="s">
        <v>155</v>
      </c>
      <c r="K238" s="167">
        <v>18.399999999999999</v>
      </c>
      <c r="L238" s="276">
        <v>0</v>
      </c>
      <c r="M238" s="276"/>
      <c r="N238" s="277">
        <f>ROUND(L238*K238,2)</f>
        <v>0</v>
      </c>
      <c r="O238" s="277"/>
      <c r="P238" s="277"/>
      <c r="Q238" s="277"/>
      <c r="R238" s="138"/>
      <c r="T238" s="168" t="s">
        <v>5</v>
      </c>
      <c r="U238" s="47" t="s">
        <v>39</v>
      </c>
      <c r="V238" s="39"/>
      <c r="W238" s="169">
        <f>V238*K238</f>
        <v>0</v>
      </c>
      <c r="X238" s="169">
        <v>0</v>
      </c>
      <c r="Y238" s="169">
        <f>X238*K238</f>
        <v>0</v>
      </c>
      <c r="Z238" s="169">
        <v>0</v>
      </c>
      <c r="AA238" s="170">
        <f>Z238*K238</f>
        <v>0</v>
      </c>
      <c r="AR238" s="22" t="s">
        <v>156</v>
      </c>
      <c r="AT238" s="22" t="s">
        <v>152</v>
      </c>
      <c r="AU238" s="22" t="s">
        <v>109</v>
      </c>
      <c r="AY238" s="22" t="s">
        <v>151</v>
      </c>
      <c r="BE238" s="109">
        <f>IF(U238="základní",N238,0)</f>
        <v>0</v>
      </c>
      <c r="BF238" s="109">
        <f>IF(U238="snížená",N238,0)</f>
        <v>0</v>
      </c>
      <c r="BG238" s="109">
        <f>IF(U238="zákl. přenesená",N238,0)</f>
        <v>0</v>
      </c>
      <c r="BH238" s="109">
        <f>IF(U238="sníž. přenesená",N238,0)</f>
        <v>0</v>
      </c>
      <c r="BI238" s="109">
        <f>IF(U238="nulová",N238,0)</f>
        <v>0</v>
      </c>
      <c r="BJ238" s="22" t="s">
        <v>82</v>
      </c>
      <c r="BK238" s="109">
        <f>ROUND(L238*K238,2)</f>
        <v>0</v>
      </c>
      <c r="BL238" s="22" t="s">
        <v>156</v>
      </c>
      <c r="BM238" s="22" t="s">
        <v>310</v>
      </c>
    </row>
    <row r="239" spans="2:65" s="10" customFormat="1" ht="16.5" customHeight="1">
      <c r="B239" s="171"/>
      <c r="C239" s="172"/>
      <c r="D239" s="172"/>
      <c r="E239" s="173" t="s">
        <v>5</v>
      </c>
      <c r="F239" s="278" t="s">
        <v>305</v>
      </c>
      <c r="G239" s="279"/>
      <c r="H239" s="279"/>
      <c r="I239" s="279"/>
      <c r="J239" s="172"/>
      <c r="K239" s="174">
        <v>8.8000000000000007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159</v>
      </c>
      <c r="AU239" s="178" t="s">
        <v>109</v>
      </c>
      <c r="AV239" s="10" t="s">
        <v>109</v>
      </c>
      <c r="AW239" s="10" t="s">
        <v>32</v>
      </c>
      <c r="AX239" s="10" t="s">
        <v>74</v>
      </c>
      <c r="AY239" s="178" t="s">
        <v>151</v>
      </c>
    </row>
    <row r="240" spans="2:65" s="10" customFormat="1" ht="16.5" customHeight="1">
      <c r="B240" s="171"/>
      <c r="C240" s="172"/>
      <c r="D240" s="172"/>
      <c r="E240" s="173" t="s">
        <v>5</v>
      </c>
      <c r="F240" s="280" t="s">
        <v>306</v>
      </c>
      <c r="G240" s="281"/>
      <c r="H240" s="281"/>
      <c r="I240" s="281"/>
      <c r="J240" s="172"/>
      <c r="K240" s="174">
        <v>9.6</v>
      </c>
      <c r="L240" s="172"/>
      <c r="M240" s="172"/>
      <c r="N240" s="172"/>
      <c r="O240" s="172"/>
      <c r="P240" s="172"/>
      <c r="Q240" s="172"/>
      <c r="R240" s="175"/>
      <c r="T240" s="176"/>
      <c r="U240" s="172"/>
      <c r="V240" s="172"/>
      <c r="W240" s="172"/>
      <c r="X240" s="172"/>
      <c r="Y240" s="172"/>
      <c r="Z240" s="172"/>
      <c r="AA240" s="177"/>
      <c r="AT240" s="178" t="s">
        <v>159</v>
      </c>
      <c r="AU240" s="178" t="s">
        <v>109</v>
      </c>
      <c r="AV240" s="10" t="s">
        <v>109</v>
      </c>
      <c r="AW240" s="10" t="s">
        <v>32</v>
      </c>
      <c r="AX240" s="10" t="s">
        <v>74</v>
      </c>
      <c r="AY240" s="178" t="s">
        <v>151</v>
      </c>
    </row>
    <row r="241" spans="2:65" s="11" customFormat="1" ht="16.5" customHeight="1">
      <c r="B241" s="179"/>
      <c r="C241" s="180"/>
      <c r="D241" s="180"/>
      <c r="E241" s="181" t="s">
        <v>5</v>
      </c>
      <c r="F241" s="282" t="s">
        <v>161</v>
      </c>
      <c r="G241" s="283"/>
      <c r="H241" s="283"/>
      <c r="I241" s="283"/>
      <c r="J241" s="180"/>
      <c r="K241" s="182">
        <v>18.399999999999999</v>
      </c>
      <c r="L241" s="180"/>
      <c r="M241" s="180"/>
      <c r="N241" s="180"/>
      <c r="O241" s="180"/>
      <c r="P241" s="180"/>
      <c r="Q241" s="180"/>
      <c r="R241" s="183"/>
      <c r="T241" s="184"/>
      <c r="U241" s="180"/>
      <c r="V241" s="180"/>
      <c r="W241" s="180"/>
      <c r="X241" s="180"/>
      <c r="Y241" s="180"/>
      <c r="Z241" s="180"/>
      <c r="AA241" s="185"/>
      <c r="AT241" s="186" t="s">
        <v>159</v>
      </c>
      <c r="AU241" s="186" t="s">
        <v>109</v>
      </c>
      <c r="AV241" s="11" t="s">
        <v>156</v>
      </c>
      <c r="AW241" s="11" t="s">
        <v>32</v>
      </c>
      <c r="AX241" s="11" t="s">
        <v>82</v>
      </c>
      <c r="AY241" s="186" t="s">
        <v>151</v>
      </c>
    </row>
    <row r="242" spans="2:65" s="1" customFormat="1" ht="25.5" customHeight="1">
      <c r="B242" s="135"/>
      <c r="C242" s="164" t="s">
        <v>311</v>
      </c>
      <c r="D242" s="164" t="s">
        <v>152</v>
      </c>
      <c r="E242" s="165" t="s">
        <v>312</v>
      </c>
      <c r="F242" s="275" t="s">
        <v>313</v>
      </c>
      <c r="G242" s="275"/>
      <c r="H242" s="275"/>
      <c r="I242" s="275"/>
      <c r="J242" s="166" t="s">
        <v>155</v>
      </c>
      <c r="K242" s="167">
        <v>18.399999999999999</v>
      </c>
      <c r="L242" s="276">
        <v>0</v>
      </c>
      <c r="M242" s="276"/>
      <c r="N242" s="277">
        <f>ROUND(L242*K242,2)</f>
        <v>0</v>
      </c>
      <c r="O242" s="277"/>
      <c r="P242" s="277"/>
      <c r="Q242" s="277"/>
      <c r="R242" s="138"/>
      <c r="T242" s="168" t="s">
        <v>5</v>
      </c>
      <c r="U242" s="47" t="s">
        <v>39</v>
      </c>
      <c r="V242" s="39"/>
      <c r="W242" s="169">
        <f>V242*K242</f>
        <v>0</v>
      </c>
      <c r="X242" s="169">
        <v>0</v>
      </c>
      <c r="Y242" s="169">
        <f>X242*K242</f>
        <v>0</v>
      </c>
      <c r="Z242" s="169">
        <v>0</v>
      </c>
      <c r="AA242" s="170">
        <f>Z242*K242</f>
        <v>0</v>
      </c>
      <c r="AR242" s="22" t="s">
        <v>156</v>
      </c>
      <c r="AT242" s="22" t="s">
        <v>152</v>
      </c>
      <c r="AU242" s="22" t="s">
        <v>109</v>
      </c>
      <c r="AY242" s="22" t="s">
        <v>151</v>
      </c>
      <c r="BE242" s="109">
        <f>IF(U242="základní",N242,0)</f>
        <v>0</v>
      </c>
      <c r="BF242" s="109">
        <f>IF(U242="snížená",N242,0)</f>
        <v>0</v>
      </c>
      <c r="BG242" s="109">
        <f>IF(U242="zákl. přenesená",N242,0)</f>
        <v>0</v>
      </c>
      <c r="BH242" s="109">
        <f>IF(U242="sníž. přenesená",N242,0)</f>
        <v>0</v>
      </c>
      <c r="BI242" s="109">
        <f>IF(U242="nulová",N242,0)</f>
        <v>0</v>
      </c>
      <c r="BJ242" s="22" t="s">
        <v>82</v>
      </c>
      <c r="BK242" s="109">
        <f>ROUND(L242*K242,2)</f>
        <v>0</v>
      </c>
      <c r="BL242" s="22" t="s">
        <v>156</v>
      </c>
      <c r="BM242" s="22" t="s">
        <v>314</v>
      </c>
    </row>
    <row r="243" spans="2:65" s="10" customFormat="1" ht="16.5" customHeight="1">
      <c r="B243" s="171"/>
      <c r="C243" s="172"/>
      <c r="D243" s="172"/>
      <c r="E243" s="173" t="s">
        <v>5</v>
      </c>
      <c r="F243" s="278" t="s">
        <v>305</v>
      </c>
      <c r="G243" s="279"/>
      <c r="H243" s="279"/>
      <c r="I243" s="279"/>
      <c r="J243" s="172"/>
      <c r="K243" s="174">
        <v>8.8000000000000007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159</v>
      </c>
      <c r="AU243" s="178" t="s">
        <v>109</v>
      </c>
      <c r="AV243" s="10" t="s">
        <v>109</v>
      </c>
      <c r="AW243" s="10" t="s">
        <v>32</v>
      </c>
      <c r="AX243" s="10" t="s">
        <v>74</v>
      </c>
      <c r="AY243" s="178" t="s">
        <v>151</v>
      </c>
    </row>
    <row r="244" spans="2:65" s="10" customFormat="1" ht="16.5" customHeight="1">
      <c r="B244" s="171"/>
      <c r="C244" s="172"/>
      <c r="D244" s="172"/>
      <c r="E244" s="173" t="s">
        <v>5</v>
      </c>
      <c r="F244" s="280" t="s">
        <v>306</v>
      </c>
      <c r="G244" s="281"/>
      <c r="H244" s="281"/>
      <c r="I244" s="281"/>
      <c r="J244" s="172"/>
      <c r="K244" s="174">
        <v>9.6</v>
      </c>
      <c r="L244" s="172"/>
      <c r="M244" s="172"/>
      <c r="N244" s="172"/>
      <c r="O244" s="172"/>
      <c r="P244" s="172"/>
      <c r="Q244" s="172"/>
      <c r="R244" s="175"/>
      <c r="T244" s="176"/>
      <c r="U244" s="172"/>
      <c r="V244" s="172"/>
      <c r="W244" s="172"/>
      <c r="X244" s="172"/>
      <c r="Y244" s="172"/>
      <c r="Z244" s="172"/>
      <c r="AA244" s="177"/>
      <c r="AT244" s="178" t="s">
        <v>159</v>
      </c>
      <c r="AU244" s="178" t="s">
        <v>109</v>
      </c>
      <c r="AV244" s="10" t="s">
        <v>109</v>
      </c>
      <c r="AW244" s="10" t="s">
        <v>32</v>
      </c>
      <c r="AX244" s="10" t="s">
        <v>74</v>
      </c>
      <c r="AY244" s="178" t="s">
        <v>151</v>
      </c>
    </row>
    <row r="245" spans="2:65" s="11" customFormat="1" ht="16.5" customHeight="1">
      <c r="B245" s="179"/>
      <c r="C245" s="180"/>
      <c r="D245" s="180"/>
      <c r="E245" s="181" t="s">
        <v>5</v>
      </c>
      <c r="F245" s="282" t="s">
        <v>161</v>
      </c>
      <c r="G245" s="283"/>
      <c r="H245" s="283"/>
      <c r="I245" s="283"/>
      <c r="J245" s="180"/>
      <c r="K245" s="182">
        <v>18.399999999999999</v>
      </c>
      <c r="L245" s="180"/>
      <c r="M245" s="180"/>
      <c r="N245" s="180"/>
      <c r="O245" s="180"/>
      <c r="P245" s="180"/>
      <c r="Q245" s="180"/>
      <c r="R245" s="183"/>
      <c r="T245" s="184"/>
      <c r="U245" s="180"/>
      <c r="V245" s="180"/>
      <c r="W245" s="180"/>
      <c r="X245" s="180"/>
      <c r="Y245" s="180"/>
      <c r="Z245" s="180"/>
      <c r="AA245" s="185"/>
      <c r="AT245" s="186" t="s">
        <v>159</v>
      </c>
      <c r="AU245" s="186" t="s">
        <v>109</v>
      </c>
      <c r="AV245" s="11" t="s">
        <v>156</v>
      </c>
      <c r="AW245" s="11" t="s">
        <v>32</v>
      </c>
      <c r="AX245" s="11" t="s">
        <v>82</v>
      </c>
      <c r="AY245" s="186" t="s">
        <v>151</v>
      </c>
    </row>
    <row r="246" spans="2:65" s="1" customFormat="1" ht="38.25" customHeight="1">
      <c r="B246" s="135"/>
      <c r="C246" s="164" t="s">
        <v>315</v>
      </c>
      <c r="D246" s="164" t="s">
        <v>152</v>
      </c>
      <c r="E246" s="165" t="s">
        <v>316</v>
      </c>
      <c r="F246" s="275" t="s">
        <v>317</v>
      </c>
      <c r="G246" s="275"/>
      <c r="H246" s="275"/>
      <c r="I246" s="275"/>
      <c r="J246" s="166" t="s">
        <v>155</v>
      </c>
      <c r="K246" s="167">
        <v>18.399999999999999</v>
      </c>
      <c r="L246" s="276">
        <v>0</v>
      </c>
      <c r="M246" s="276"/>
      <c r="N246" s="277">
        <f>ROUND(L246*K246,2)</f>
        <v>0</v>
      </c>
      <c r="O246" s="277"/>
      <c r="P246" s="277"/>
      <c r="Q246" s="277"/>
      <c r="R246" s="138"/>
      <c r="T246" s="168" t="s">
        <v>5</v>
      </c>
      <c r="U246" s="47" t="s">
        <v>39</v>
      </c>
      <c r="V246" s="39"/>
      <c r="W246" s="169">
        <f>V246*K246</f>
        <v>0</v>
      </c>
      <c r="X246" s="169">
        <v>0</v>
      </c>
      <c r="Y246" s="169">
        <f>X246*K246</f>
        <v>0</v>
      </c>
      <c r="Z246" s="169">
        <v>0</v>
      </c>
      <c r="AA246" s="170">
        <f>Z246*K246</f>
        <v>0</v>
      </c>
      <c r="AR246" s="22" t="s">
        <v>156</v>
      </c>
      <c r="AT246" s="22" t="s">
        <v>152</v>
      </c>
      <c r="AU246" s="22" t="s">
        <v>109</v>
      </c>
      <c r="AY246" s="22" t="s">
        <v>151</v>
      </c>
      <c r="BE246" s="109">
        <f>IF(U246="základní",N246,0)</f>
        <v>0</v>
      </c>
      <c r="BF246" s="109">
        <f>IF(U246="snížená",N246,0)</f>
        <v>0</v>
      </c>
      <c r="BG246" s="109">
        <f>IF(U246="zákl. přenesená",N246,0)</f>
        <v>0</v>
      </c>
      <c r="BH246" s="109">
        <f>IF(U246="sníž. přenesená",N246,0)</f>
        <v>0</v>
      </c>
      <c r="BI246" s="109">
        <f>IF(U246="nulová",N246,0)</f>
        <v>0</v>
      </c>
      <c r="BJ246" s="22" t="s">
        <v>82</v>
      </c>
      <c r="BK246" s="109">
        <f>ROUND(L246*K246,2)</f>
        <v>0</v>
      </c>
      <c r="BL246" s="22" t="s">
        <v>156</v>
      </c>
      <c r="BM246" s="22" t="s">
        <v>318</v>
      </c>
    </row>
    <row r="247" spans="2:65" s="10" customFormat="1" ht="16.5" customHeight="1">
      <c r="B247" s="171"/>
      <c r="C247" s="172"/>
      <c r="D247" s="172"/>
      <c r="E247" s="173" t="s">
        <v>5</v>
      </c>
      <c r="F247" s="278" t="s">
        <v>305</v>
      </c>
      <c r="G247" s="279"/>
      <c r="H247" s="279"/>
      <c r="I247" s="279"/>
      <c r="J247" s="172"/>
      <c r="K247" s="174">
        <v>8.8000000000000007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159</v>
      </c>
      <c r="AU247" s="178" t="s">
        <v>109</v>
      </c>
      <c r="AV247" s="10" t="s">
        <v>109</v>
      </c>
      <c r="AW247" s="10" t="s">
        <v>32</v>
      </c>
      <c r="AX247" s="10" t="s">
        <v>74</v>
      </c>
      <c r="AY247" s="178" t="s">
        <v>151</v>
      </c>
    </row>
    <row r="248" spans="2:65" s="10" customFormat="1" ht="16.5" customHeight="1">
      <c r="B248" s="171"/>
      <c r="C248" s="172"/>
      <c r="D248" s="172"/>
      <c r="E248" s="173" t="s">
        <v>5</v>
      </c>
      <c r="F248" s="280" t="s">
        <v>306</v>
      </c>
      <c r="G248" s="281"/>
      <c r="H248" s="281"/>
      <c r="I248" s="281"/>
      <c r="J248" s="172"/>
      <c r="K248" s="174">
        <v>9.6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159</v>
      </c>
      <c r="AU248" s="178" t="s">
        <v>109</v>
      </c>
      <c r="AV248" s="10" t="s">
        <v>109</v>
      </c>
      <c r="AW248" s="10" t="s">
        <v>32</v>
      </c>
      <c r="AX248" s="10" t="s">
        <v>74</v>
      </c>
      <c r="AY248" s="178" t="s">
        <v>151</v>
      </c>
    </row>
    <row r="249" spans="2:65" s="11" customFormat="1" ht="16.5" customHeight="1">
      <c r="B249" s="179"/>
      <c r="C249" s="180"/>
      <c r="D249" s="180"/>
      <c r="E249" s="181" t="s">
        <v>5</v>
      </c>
      <c r="F249" s="282" t="s">
        <v>161</v>
      </c>
      <c r="G249" s="283"/>
      <c r="H249" s="283"/>
      <c r="I249" s="283"/>
      <c r="J249" s="180"/>
      <c r="K249" s="182">
        <v>18.399999999999999</v>
      </c>
      <c r="L249" s="180"/>
      <c r="M249" s="180"/>
      <c r="N249" s="180"/>
      <c r="O249" s="180"/>
      <c r="P249" s="180"/>
      <c r="Q249" s="180"/>
      <c r="R249" s="183"/>
      <c r="T249" s="184"/>
      <c r="U249" s="180"/>
      <c r="V249" s="180"/>
      <c r="W249" s="180"/>
      <c r="X249" s="180"/>
      <c r="Y249" s="180"/>
      <c r="Z249" s="180"/>
      <c r="AA249" s="185"/>
      <c r="AT249" s="186" t="s">
        <v>159</v>
      </c>
      <c r="AU249" s="186" t="s">
        <v>109</v>
      </c>
      <c r="AV249" s="11" t="s">
        <v>156</v>
      </c>
      <c r="AW249" s="11" t="s">
        <v>32</v>
      </c>
      <c r="AX249" s="11" t="s">
        <v>82</v>
      </c>
      <c r="AY249" s="186" t="s">
        <v>151</v>
      </c>
    </row>
    <row r="250" spans="2:65" s="1" customFormat="1" ht="38.25" customHeight="1">
      <c r="B250" s="135"/>
      <c r="C250" s="164" t="s">
        <v>319</v>
      </c>
      <c r="D250" s="164" t="s">
        <v>152</v>
      </c>
      <c r="E250" s="165" t="s">
        <v>320</v>
      </c>
      <c r="F250" s="275" t="s">
        <v>321</v>
      </c>
      <c r="G250" s="275"/>
      <c r="H250" s="275"/>
      <c r="I250" s="275"/>
      <c r="J250" s="166" t="s">
        <v>155</v>
      </c>
      <c r="K250" s="167">
        <v>18.399999999999999</v>
      </c>
      <c r="L250" s="276">
        <v>0</v>
      </c>
      <c r="M250" s="276"/>
      <c r="N250" s="277">
        <f>ROUND(L250*K250,2)</f>
        <v>0</v>
      </c>
      <c r="O250" s="277"/>
      <c r="P250" s="277"/>
      <c r="Q250" s="277"/>
      <c r="R250" s="138"/>
      <c r="T250" s="168" t="s">
        <v>5</v>
      </c>
      <c r="U250" s="47" t="s">
        <v>39</v>
      </c>
      <c r="V250" s="39"/>
      <c r="W250" s="169">
        <f>V250*K250</f>
        <v>0</v>
      </c>
      <c r="X250" s="169">
        <v>0</v>
      </c>
      <c r="Y250" s="169">
        <f>X250*K250</f>
        <v>0</v>
      </c>
      <c r="Z250" s="169">
        <v>0</v>
      </c>
      <c r="AA250" s="170">
        <f>Z250*K250</f>
        <v>0</v>
      </c>
      <c r="AR250" s="22" t="s">
        <v>156</v>
      </c>
      <c r="AT250" s="22" t="s">
        <v>152</v>
      </c>
      <c r="AU250" s="22" t="s">
        <v>109</v>
      </c>
      <c r="AY250" s="22" t="s">
        <v>151</v>
      </c>
      <c r="BE250" s="109">
        <f>IF(U250="základní",N250,0)</f>
        <v>0</v>
      </c>
      <c r="BF250" s="109">
        <f>IF(U250="snížená",N250,0)</f>
        <v>0</v>
      </c>
      <c r="BG250" s="109">
        <f>IF(U250="zákl. přenesená",N250,0)</f>
        <v>0</v>
      </c>
      <c r="BH250" s="109">
        <f>IF(U250="sníž. přenesená",N250,0)</f>
        <v>0</v>
      </c>
      <c r="BI250" s="109">
        <f>IF(U250="nulová",N250,0)</f>
        <v>0</v>
      </c>
      <c r="BJ250" s="22" t="s">
        <v>82</v>
      </c>
      <c r="BK250" s="109">
        <f>ROUND(L250*K250,2)</f>
        <v>0</v>
      </c>
      <c r="BL250" s="22" t="s">
        <v>156</v>
      </c>
      <c r="BM250" s="22" t="s">
        <v>322</v>
      </c>
    </row>
    <row r="251" spans="2:65" s="10" customFormat="1" ht="16.5" customHeight="1">
      <c r="B251" s="171"/>
      <c r="C251" s="172"/>
      <c r="D251" s="172"/>
      <c r="E251" s="173" t="s">
        <v>5</v>
      </c>
      <c r="F251" s="278" t="s">
        <v>305</v>
      </c>
      <c r="G251" s="279"/>
      <c r="H251" s="279"/>
      <c r="I251" s="279"/>
      <c r="J251" s="172"/>
      <c r="K251" s="174">
        <v>8.8000000000000007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159</v>
      </c>
      <c r="AU251" s="178" t="s">
        <v>109</v>
      </c>
      <c r="AV251" s="10" t="s">
        <v>109</v>
      </c>
      <c r="AW251" s="10" t="s">
        <v>32</v>
      </c>
      <c r="AX251" s="10" t="s">
        <v>74</v>
      </c>
      <c r="AY251" s="178" t="s">
        <v>151</v>
      </c>
    </row>
    <row r="252" spans="2:65" s="10" customFormat="1" ht="16.5" customHeight="1">
      <c r="B252" s="171"/>
      <c r="C252" s="172"/>
      <c r="D252" s="172"/>
      <c r="E252" s="173" t="s">
        <v>5</v>
      </c>
      <c r="F252" s="280" t="s">
        <v>306</v>
      </c>
      <c r="G252" s="281"/>
      <c r="H252" s="281"/>
      <c r="I252" s="281"/>
      <c r="J252" s="172"/>
      <c r="K252" s="174">
        <v>9.6</v>
      </c>
      <c r="L252" s="172"/>
      <c r="M252" s="172"/>
      <c r="N252" s="172"/>
      <c r="O252" s="172"/>
      <c r="P252" s="172"/>
      <c r="Q252" s="172"/>
      <c r="R252" s="175"/>
      <c r="T252" s="176"/>
      <c r="U252" s="172"/>
      <c r="V252" s="172"/>
      <c r="W252" s="172"/>
      <c r="X252" s="172"/>
      <c r="Y252" s="172"/>
      <c r="Z252" s="172"/>
      <c r="AA252" s="177"/>
      <c r="AT252" s="178" t="s">
        <v>159</v>
      </c>
      <c r="AU252" s="178" t="s">
        <v>109</v>
      </c>
      <c r="AV252" s="10" t="s">
        <v>109</v>
      </c>
      <c r="AW252" s="10" t="s">
        <v>32</v>
      </c>
      <c r="AX252" s="10" t="s">
        <v>74</v>
      </c>
      <c r="AY252" s="178" t="s">
        <v>151</v>
      </c>
    </row>
    <row r="253" spans="2:65" s="11" customFormat="1" ht="16.5" customHeight="1">
      <c r="B253" s="179"/>
      <c r="C253" s="180"/>
      <c r="D253" s="180"/>
      <c r="E253" s="181" t="s">
        <v>5</v>
      </c>
      <c r="F253" s="282" t="s">
        <v>161</v>
      </c>
      <c r="G253" s="283"/>
      <c r="H253" s="283"/>
      <c r="I253" s="283"/>
      <c r="J253" s="180"/>
      <c r="K253" s="182">
        <v>18.399999999999999</v>
      </c>
      <c r="L253" s="180"/>
      <c r="M253" s="180"/>
      <c r="N253" s="180"/>
      <c r="O253" s="180"/>
      <c r="P253" s="180"/>
      <c r="Q253" s="180"/>
      <c r="R253" s="183"/>
      <c r="T253" s="184"/>
      <c r="U253" s="180"/>
      <c r="V253" s="180"/>
      <c r="W253" s="180"/>
      <c r="X253" s="180"/>
      <c r="Y253" s="180"/>
      <c r="Z253" s="180"/>
      <c r="AA253" s="185"/>
      <c r="AT253" s="186" t="s">
        <v>159</v>
      </c>
      <c r="AU253" s="186" t="s">
        <v>109</v>
      </c>
      <c r="AV253" s="11" t="s">
        <v>156</v>
      </c>
      <c r="AW253" s="11" t="s">
        <v>32</v>
      </c>
      <c r="AX253" s="11" t="s">
        <v>82</v>
      </c>
      <c r="AY253" s="186" t="s">
        <v>151</v>
      </c>
    </row>
    <row r="254" spans="2:65" s="9" customFormat="1" ht="29.85" customHeight="1">
      <c r="B254" s="153"/>
      <c r="C254" s="154"/>
      <c r="D254" s="163" t="s">
        <v>124</v>
      </c>
      <c r="E254" s="163"/>
      <c r="F254" s="163"/>
      <c r="G254" s="163"/>
      <c r="H254" s="163"/>
      <c r="I254" s="163"/>
      <c r="J254" s="163"/>
      <c r="K254" s="163"/>
      <c r="L254" s="163"/>
      <c r="M254" s="163"/>
      <c r="N254" s="296">
        <f>BK254</f>
        <v>0</v>
      </c>
      <c r="O254" s="297"/>
      <c r="P254" s="297"/>
      <c r="Q254" s="297"/>
      <c r="R254" s="156"/>
      <c r="T254" s="157"/>
      <c r="U254" s="154"/>
      <c r="V254" s="154"/>
      <c r="W254" s="158">
        <f>SUM(W255:W306)</f>
        <v>0</v>
      </c>
      <c r="X254" s="154"/>
      <c r="Y254" s="158">
        <f>SUM(Y255:Y306)</f>
        <v>41.928615000000001</v>
      </c>
      <c r="Z254" s="154"/>
      <c r="AA254" s="159">
        <f>SUM(AA255:AA306)</f>
        <v>0</v>
      </c>
      <c r="AR254" s="160" t="s">
        <v>82</v>
      </c>
      <c r="AT254" s="161" t="s">
        <v>73</v>
      </c>
      <c r="AU254" s="161" t="s">
        <v>82</v>
      </c>
      <c r="AY254" s="160" t="s">
        <v>151</v>
      </c>
      <c r="BK254" s="162">
        <f>SUM(BK255:BK306)</f>
        <v>0</v>
      </c>
    </row>
    <row r="255" spans="2:65" s="1" customFormat="1" ht="25.5" customHeight="1">
      <c r="B255" s="135"/>
      <c r="C255" s="164" t="s">
        <v>323</v>
      </c>
      <c r="D255" s="164" t="s">
        <v>152</v>
      </c>
      <c r="E255" s="165" t="s">
        <v>324</v>
      </c>
      <c r="F255" s="275" t="s">
        <v>325</v>
      </c>
      <c r="G255" s="275"/>
      <c r="H255" s="275"/>
      <c r="I255" s="275"/>
      <c r="J255" s="166" t="s">
        <v>326</v>
      </c>
      <c r="K255" s="167">
        <v>2</v>
      </c>
      <c r="L255" s="276">
        <v>0</v>
      </c>
      <c r="M255" s="276"/>
      <c r="N255" s="277">
        <f t="shared" ref="N255:N301" si="5">ROUND(L255*K255,2)</f>
        <v>0</v>
      </c>
      <c r="O255" s="277"/>
      <c r="P255" s="277"/>
      <c r="Q255" s="277"/>
      <c r="R255" s="138"/>
      <c r="T255" s="168" t="s">
        <v>5</v>
      </c>
      <c r="U255" s="47" t="s">
        <v>39</v>
      </c>
      <c r="V255" s="39"/>
      <c r="W255" s="169">
        <f t="shared" ref="W255:W301" si="6">V255*K255</f>
        <v>0</v>
      </c>
      <c r="X255" s="169">
        <v>1.67E-3</v>
      </c>
      <c r="Y255" s="169">
        <f t="shared" ref="Y255:Y301" si="7">X255*K255</f>
        <v>3.3400000000000001E-3</v>
      </c>
      <c r="Z255" s="169">
        <v>0</v>
      </c>
      <c r="AA255" s="170">
        <f t="shared" ref="AA255:AA301" si="8">Z255*K255</f>
        <v>0</v>
      </c>
      <c r="AR255" s="22" t="s">
        <v>156</v>
      </c>
      <c r="AT255" s="22" t="s">
        <v>152</v>
      </c>
      <c r="AU255" s="22" t="s">
        <v>109</v>
      </c>
      <c r="AY255" s="22" t="s">
        <v>151</v>
      </c>
      <c r="BE255" s="109">
        <f t="shared" ref="BE255:BE301" si="9">IF(U255="základní",N255,0)</f>
        <v>0</v>
      </c>
      <c r="BF255" s="109">
        <f t="shared" ref="BF255:BF301" si="10">IF(U255="snížená",N255,0)</f>
        <v>0</v>
      </c>
      <c r="BG255" s="109">
        <f t="shared" ref="BG255:BG301" si="11">IF(U255="zákl. přenesená",N255,0)</f>
        <v>0</v>
      </c>
      <c r="BH255" s="109">
        <f t="shared" ref="BH255:BH301" si="12">IF(U255="sníž. přenesená",N255,0)</f>
        <v>0</v>
      </c>
      <c r="BI255" s="109">
        <f t="shared" ref="BI255:BI301" si="13">IF(U255="nulová",N255,0)</f>
        <v>0</v>
      </c>
      <c r="BJ255" s="22" t="s">
        <v>82</v>
      </c>
      <c r="BK255" s="109">
        <f t="shared" ref="BK255:BK301" si="14">ROUND(L255*K255,2)</f>
        <v>0</v>
      </c>
      <c r="BL255" s="22" t="s">
        <v>156</v>
      </c>
      <c r="BM255" s="22" t="s">
        <v>327</v>
      </c>
    </row>
    <row r="256" spans="2:65" s="1" customFormat="1" ht="25.5" customHeight="1">
      <c r="B256" s="135"/>
      <c r="C256" s="202" t="s">
        <v>328</v>
      </c>
      <c r="D256" s="202" t="s">
        <v>255</v>
      </c>
      <c r="E256" s="203" t="s">
        <v>329</v>
      </c>
      <c r="F256" s="290" t="s">
        <v>330</v>
      </c>
      <c r="G256" s="290"/>
      <c r="H256" s="290"/>
      <c r="I256" s="290"/>
      <c r="J256" s="204" t="s">
        <v>326</v>
      </c>
      <c r="K256" s="205">
        <v>1</v>
      </c>
      <c r="L256" s="291">
        <v>0</v>
      </c>
      <c r="M256" s="291"/>
      <c r="N256" s="292">
        <f t="shared" si="5"/>
        <v>0</v>
      </c>
      <c r="O256" s="277"/>
      <c r="P256" s="277"/>
      <c r="Q256" s="277"/>
      <c r="R256" s="138"/>
      <c r="T256" s="168" t="s">
        <v>5</v>
      </c>
      <c r="U256" s="47" t="s">
        <v>39</v>
      </c>
      <c r="V256" s="39"/>
      <c r="W256" s="169">
        <f t="shared" si="6"/>
        <v>0</v>
      </c>
      <c r="X256" s="169">
        <v>0</v>
      </c>
      <c r="Y256" s="169">
        <f t="shared" si="7"/>
        <v>0</v>
      </c>
      <c r="Z256" s="169">
        <v>0</v>
      </c>
      <c r="AA256" s="170">
        <f t="shared" si="8"/>
        <v>0</v>
      </c>
      <c r="AR256" s="22" t="s">
        <v>199</v>
      </c>
      <c r="AT256" s="22" t="s">
        <v>255</v>
      </c>
      <c r="AU256" s="22" t="s">
        <v>109</v>
      </c>
      <c r="AY256" s="22" t="s">
        <v>151</v>
      </c>
      <c r="BE256" s="109">
        <f t="shared" si="9"/>
        <v>0</v>
      </c>
      <c r="BF256" s="109">
        <f t="shared" si="10"/>
        <v>0</v>
      </c>
      <c r="BG256" s="109">
        <f t="shared" si="11"/>
        <v>0</v>
      </c>
      <c r="BH256" s="109">
        <f t="shared" si="12"/>
        <v>0</v>
      </c>
      <c r="BI256" s="109">
        <f t="shared" si="13"/>
        <v>0</v>
      </c>
      <c r="BJ256" s="22" t="s">
        <v>82</v>
      </c>
      <c r="BK256" s="109">
        <f t="shared" si="14"/>
        <v>0</v>
      </c>
      <c r="BL256" s="22" t="s">
        <v>156</v>
      </c>
      <c r="BM256" s="22" t="s">
        <v>331</v>
      </c>
    </row>
    <row r="257" spans="2:65" s="1" customFormat="1" ht="38.25" customHeight="1">
      <c r="B257" s="135"/>
      <c r="C257" s="202" t="s">
        <v>332</v>
      </c>
      <c r="D257" s="202" t="s">
        <v>255</v>
      </c>
      <c r="E257" s="203" t="s">
        <v>333</v>
      </c>
      <c r="F257" s="290" t="s">
        <v>334</v>
      </c>
      <c r="G257" s="290"/>
      <c r="H257" s="290"/>
      <c r="I257" s="290"/>
      <c r="J257" s="204" t="s">
        <v>326</v>
      </c>
      <c r="K257" s="205">
        <v>1</v>
      </c>
      <c r="L257" s="291">
        <v>0</v>
      </c>
      <c r="M257" s="291"/>
      <c r="N257" s="292">
        <f t="shared" si="5"/>
        <v>0</v>
      </c>
      <c r="O257" s="277"/>
      <c r="P257" s="277"/>
      <c r="Q257" s="277"/>
      <c r="R257" s="138"/>
      <c r="T257" s="168" t="s">
        <v>5</v>
      </c>
      <c r="U257" s="47" t="s">
        <v>39</v>
      </c>
      <c r="V257" s="39"/>
      <c r="W257" s="169">
        <f t="shared" si="6"/>
        <v>0</v>
      </c>
      <c r="X257" s="169">
        <v>0</v>
      </c>
      <c r="Y257" s="169">
        <f t="shared" si="7"/>
        <v>0</v>
      </c>
      <c r="Z257" s="169">
        <v>0</v>
      </c>
      <c r="AA257" s="170">
        <f t="shared" si="8"/>
        <v>0</v>
      </c>
      <c r="AR257" s="22" t="s">
        <v>199</v>
      </c>
      <c r="AT257" s="22" t="s">
        <v>255</v>
      </c>
      <c r="AU257" s="22" t="s">
        <v>109</v>
      </c>
      <c r="AY257" s="22" t="s">
        <v>151</v>
      </c>
      <c r="BE257" s="109">
        <f t="shared" si="9"/>
        <v>0</v>
      </c>
      <c r="BF257" s="109">
        <f t="shared" si="10"/>
        <v>0</v>
      </c>
      <c r="BG257" s="109">
        <f t="shared" si="11"/>
        <v>0</v>
      </c>
      <c r="BH257" s="109">
        <f t="shared" si="12"/>
        <v>0</v>
      </c>
      <c r="BI257" s="109">
        <f t="shared" si="13"/>
        <v>0</v>
      </c>
      <c r="BJ257" s="22" t="s">
        <v>82</v>
      </c>
      <c r="BK257" s="109">
        <f t="shared" si="14"/>
        <v>0</v>
      </c>
      <c r="BL257" s="22" t="s">
        <v>156</v>
      </c>
      <c r="BM257" s="22" t="s">
        <v>335</v>
      </c>
    </row>
    <row r="258" spans="2:65" s="1" customFormat="1" ht="25.5" customHeight="1">
      <c r="B258" s="135"/>
      <c r="C258" s="164" t="s">
        <v>336</v>
      </c>
      <c r="D258" s="164" t="s">
        <v>152</v>
      </c>
      <c r="E258" s="165" t="s">
        <v>337</v>
      </c>
      <c r="F258" s="275" t="s">
        <v>338</v>
      </c>
      <c r="G258" s="275"/>
      <c r="H258" s="275"/>
      <c r="I258" s="275"/>
      <c r="J258" s="166" t="s">
        <v>326</v>
      </c>
      <c r="K258" s="167">
        <v>1</v>
      </c>
      <c r="L258" s="276">
        <v>0</v>
      </c>
      <c r="M258" s="276"/>
      <c r="N258" s="277">
        <f t="shared" si="5"/>
        <v>0</v>
      </c>
      <c r="O258" s="277"/>
      <c r="P258" s="277"/>
      <c r="Q258" s="277"/>
      <c r="R258" s="138"/>
      <c r="T258" s="168" t="s">
        <v>5</v>
      </c>
      <c r="U258" s="47" t="s">
        <v>39</v>
      </c>
      <c r="V258" s="39"/>
      <c r="W258" s="169">
        <f t="shared" si="6"/>
        <v>0</v>
      </c>
      <c r="X258" s="169">
        <v>1.7099999999999999E-3</v>
      </c>
      <c r="Y258" s="169">
        <f t="shared" si="7"/>
        <v>1.7099999999999999E-3</v>
      </c>
      <c r="Z258" s="169">
        <v>0</v>
      </c>
      <c r="AA258" s="170">
        <f t="shared" si="8"/>
        <v>0</v>
      </c>
      <c r="AR258" s="22" t="s">
        <v>156</v>
      </c>
      <c r="AT258" s="22" t="s">
        <v>152</v>
      </c>
      <c r="AU258" s="22" t="s">
        <v>109</v>
      </c>
      <c r="AY258" s="22" t="s">
        <v>151</v>
      </c>
      <c r="BE258" s="109">
        <f t="shared" si="9"/>
        <v>0</v>
      </c>
      <c r="BF258" s="109">
        <f t="shared" si="10"/>
        <v>0</v>
      </c>
      <c r="BG258" s="109">
        <f t="shared" si="11"/>
        <v>0</v>
      </c>
      <c r="BH258" s="109">
        <f t="shared" si="12"/>
        <v>0</v>
      </c>
      <c r="BI258" s="109">
        <f t="shared" si="13"/>
        <v>0</v>
      </c>
      <c r="BJ258" s="22" t="s">
        <v>82</v>
      </c>
      <c r="BK258" s="109">
        <f t="shared" si="14"/>
        <v>0</v>
      </c>
      <c r="BL258" s="22" t="s">
        <v>156</v>
      </c>
      <c r="BM258" s="22" t="s">
        <v>339</v>
      </c>
    </row>
    <row r="259" spans="2:65" s="1" customFormat="1" ht="25.5" customHeight="1">
      <c r="B259" s="135"/>
      <c r="C259" s="202" t="s">
        <v>340</v>
      </c>
      <c r="D259" s="202" t="s">
        <v>255</v>
      </c>
      <c r="E259" s="203" t="s">
        <v>341</v>
      </c>
      <c r="F259" s="290" t="s">
        <v>342</v>
      </c>
      <c r="G259" s="290"/>
      <c r="H259" s="290"/>
      <c r="I259" s="290"/>
      <c r="J259" s="204" t="s">
        <v>326</v>
      </c>
      <c r="K259" s="205">
        <v>1</v>
      </c>
      <c r="L259" s="291">
        <v>0</v>
      </c>
      <c r="M259" s="291"/>
      <c r="N259" s="292">
        <f t="shared" si="5"/>
        <v>0</v>
      </c>
      <c r="O259" s="277"/>
      <c r="P259" s="277"/>
      <c r="Q259" s="277"/>
      <c r="R259" s="138"/>
      <c r="T259" s="168" t="s">
        <v>5</v>
      </c>
      <c r="U259" s="47" t="s">
        <v>39</v>
      </c>
      <c r="V259" s="39"/>
      <c r="W259" s="169">
        <f t="shared" si="6"/>
        <v>0</v>
      </c>
      <c r="X259" s="169">
        <v>3.3E-4</v>
      </c>
      <c r="Y259" s="169">
        <f t="shared" si="7"/>
        <v>3.3E-4</v>
      </c>
      <c r="Z259" s="169">
        <v>0</v>
      </c>
      <c r="AA259" s="170">
        <f t="shared" si="8"/>
        <v>0</v>
      </c>
      <c r="AR259" s="22" t="s">
        <v>199</v>
      </c>
      <c r="AT259" s="22" t="s">
        <v>255</v>
      </c>
      <c r="AU259" s="22" t="s">
        <v>109</v>
      </c>
      <c r="AY259" s="22" t="s">
        <v>151</v>
      </c>
      <c r="BE259" s="109">
        <f t="shared" si="9"/>
        <v>0</v>
      </c>
      <c r="BF259" s="109">
        <f t="shared" si="10"/>
        <v>0</v>
      </c>
      <c r="BG259" s="109">
        <f t="shared" si="11"/>
        <v>0</v>
      </c>
      <c r="BH259" s="109">
        <f t="shared" si="12"/>
        <v>0</v>
      </c>
      <c r="BI259" s="109">
        <f t="shared" si="13"/>
        <v>0</v>
      </c>
      <c r="BJ259" s="22" t="s">
        <v>82</v>
      </c>
      <c r="BK259" s="109">
        <f t="shared" si="14"/>
        <v>0</v>
      </c>
      <c r="BL259" s="22" t="s">
        <v>156</v>
      </c>
      <c r="BM259" s="22" t="s">
        <v>343</v>
      </c>
    </row>
    <row r="260" spans="2:65" s="1" customFormat="1" ht="38.25" customHeight="1">
      <c r="B260" s="135"/>
      <c r="C260" s="164" t="s">
        <v>344</v>
      </c>
      <c r="D260" s="164" t="s">
        <v>152</v>
      </c>
      <c r="E260" s="165" t="s">
        <v>345</v>
      </c>
      <c r="F260" s="275" t="s">
        <v>346</v>
      </c>
      <c r="G260" s="275"/>
      <c r="H260" s="275"/>
      <c r="I260" s="275"/>
      <c r="J260" s="166" t="s">
        <v>170</v>
      </c>
      <c r="K260" s="167">
        <v>225.5</v>
      </c>
      <c r="L260" s="276">
        <v>0</v>
      </c>
      <c r="M260" s="276"/>
      <c r="N260" s="277">
        <f t="shared" si="5"/>
        <v>0</v>
      </c>
      <c r="O260" s="277"/>
      <c r="P260" s="277"/>
      <c r="Q260" s="277"/>
      <c r="R260" s="138"/>
      <c r="T260" s="168" t="s">
        <v>5</v>
      </c>
      <c r="U260" s="47" t="s">
        <v>39</v>
      </c>
      <c r="V260" s="39"/>
      <c r="W260" s="169">
        <f t="shared" si="6"/>
        <v>0</v>
      </c>
      <c r="X260" s="169">
        <v>0</v>
      </c>
      <c r="Y260" s="169">
        <f t="shared" si="7"/>
        <v>0</v>
      </c>
      <c r="Z260" s="169">
        <v>0</v>
      </c>
      <c r="AA260" s="170">
        <f t="shared" si="8"/>
        <v>0</v>
      </c>
      <c r="AR260" s="22" t="s">
        <v>156</v>
      </c>
      <c r="AT260" s="22" t="s">
        <v>152</v>
      </c>
      <c r="AU260" s="22" t="s">
        <v>109</v>
      </c>
      <c r="AY260" s="22" t="s">
        <v>151</v>
      </c>
      <c r="BE260" s="109">
        <f t="shared" si="9"/>
        <v>0</v>
      </c>
      <c r="BF260" s="109">
        <f t="shared" si="10"/>
        <v>0</v>
      </c>
      <c r="BG260" s="109">
        <f t="shared" si="11"/>
        <v>0</v>
      </c>
      <c r="BH260" s="109">
        <f t="shared" si="12"/>
        <v>0</v>
      </c>
      <c r="BI260" s="109">
        <f t="shared" si="13"/>
        <v>0</v>
      </c>
      <c r="BJ260" s="22" t="s">
        <v>82</v>
      </c>
      <c r="BK260" s="109">
        <f t="shared" si="14"/>
        <v>0</v>
      </c>
      <c r="BL260" s="22" t="s">
        <v>156</v>
      </c>
      <c r="BM260" s="22" t="s">
        <v>347</v>
      </c>
    </row>
    <row r="261" spans="2:65" s="1" customFormat="1" ht="25.5" customHeight="1">
      <c r="B261" s="135"/>
      <c r="C261" s="202" t="s">
        <v>348</v>
      </c>
      <c r="D261" s="202" t="s">
        <v>255</v>
      </c>
      <c r="E261" s="203" t="s">
        <v>349</v>
      </c>
      <c r="F261" s="290" t="s">
        <v>350</v>
      </c>
      <c r="G261" s="290"/>
      <c r="H261" s="290"/>
      <c r="I261" s="290"/>
      <c r="J261" s="204" t="s">
        <v>170</v>
      </c>
      <c r="K261" s="205">
        <v>225.5</v>
      </c>
      <c r="L261" s="291">
        <v>0</v>
      </c>
      <c r="M261" s="291"/>
      <c r="N261" s="292">
        <f t="shared" si="5"/>
        <v>0</v>
      </c>
      <c r="O261" s="277"/>
      <c r="P261" s="277"/>
      <c r="Q261" s="277"/>
      <c r="R261" s="138"/>
      <c r="T261" s="168" t="s">
        <v>5</v>
      </c>
      <c r="U261" s="47" t="s">
        <v>39</v>
      </c>
      <c r="V261" s="39"/>
      <c r="W261" s="169">
        <f t="shared" si="6"/>
        <v>0</v>
      </c>
      <c r="X261" s="169">
        <v>2.1900000000000001E-3</v>
      </c>
      <c r="Y261" s="169">
        <f t="shared" si="7"/>
        <v>0.49384500000000003</v>
      </c>
      <c r="Z261" s="169">
        <v>0</v>
      </c>
      <c r="AA261" s="170">
        <f t="shared" si="8"/>
        <v>0</v>
      </c>
      <c r="AR261" s="22" t="s">
        <v>199</v>
      </c>
      <c r="AT261" s="22" t="s">
        <v>255</v>
      </c>
      <c r="AU261" s="22" t="s">
        <v>109</v>
      </c>
      <c r="AY261" s="22" t="s">
        <v>151</v>
      </c>
      <c r="BE261" s="109">
        <f t="shared" si="9"/>
        <v>0</v>
      </c>
      <c r="BF261" s="109">
        <f t="shared" si="10"/>
        <v>0</v>
      </c>
      <c r="BG261" s="109">
        <f t="shared" si="11"/>
        <v>0</v>
      </c>
      <c r="BH261" s="109">
        <f t="shared" si="12"/>
        <v>0</v>
      </c>
      <c r="BI261" s="109">
        <f t="shared" si="13"/>
        <v>0</v>
      </c>
      <c r="BJ261" s="22" t="s">
        <v>82</v>
      </c>
      <c r="BK261" s="109">
        <f t="shared" si="14"/>
        <v>0</v>
      </c>
      <c r="BL261" s="22" t="s">
        <v>156</v>
      </c>
      <c r="BM261" s="22" t="s">
        <v>351</v>
      </c>
    </row>
    <row r="262" spans="2:65" s="1" customFormat="1" ht="16.5" customHeight="1">
      <c r="B262" s="135"/>
      <c r="C262" s="164" t="s">
        <v>352</v>
      </c>
      <c r="D262" s="164" t="s">
        <v>152</v>
      </c>
      <c r="E262" s="165" t="s">
        <v>353</v>
      </c>
      <c r="F262" s="275" t="s">
        <v>354</v>
      </c>
      <c r="G262" s="275"/>
      <c r="H262" s="275"/>
      <c r="I262" s="275"/>
      <c r="J262" s="166" t="s">
        <v>170</v>
      </c>
      <c r="K262" s="167">
        <v>26</v>
      </c>
      <c r="L262" s="276">
        <v>0</v>
      </c>
      <c r="M262" s="276"/>
      <c r="N262" s="277">
        <f t="shared" si="5"/>
        <v>0</v>
      </c>
      <c r="O262" s="277"/>
      <c r="P262" s="277"/>
      <c r="Q262" s="277"/>
      <c r="R262" s="138"/>
      <c r="T262" s="168" t="s">
        <v>5</v>
      </c>
      <c r="U262" s="47" t="s">
        <v>39</v>
      </c>
      <c r="V262" s="39"/>
      <c r="W262" s="169">
        <f t="shared" si="6"/>
        <v>0</v>
      </c>
      <c r="X262" s="169">
        <v>0</v>
      </c>
      <c r="Y262" s="169">
        <f t="shared" si="7"/>
        <v>0</v>
      </c>
      <c r="Z262" s="169">
        <v>0</v>
      </c>
      <c r="AA262" s="170">
        <f t="shared" si="8"/>
        <v>0</v>
      </c>
      <c r="AR262" s="22" t="s">
        <v>156</v>
      </c>
      <c r="AT262" s="22" t="s">
        <v>152</v>
      </c>
      <c r="AU262" s="22" t="s">
        <v>109</v>
      </c>
      <c r="AY262" s="22" t="s">
        <v>151</v>
      </c>
      <c r="BE262" s="109">
        <f t="shared" si="9"/>
        <v>0</v>
      </c>
      <c r="BF262" s="109">
        <f t="shared" si="10"/>
        <v>0</v>
      </c>
      <c r="BG262" s="109">
        <f t="shared" si="11"/>
        <v>0</v>
      </c>
      <c r="BH262" s="109">
        <f t="shared" si="12"/>
        <v>0</v>
      </c>
      <c r="BI262" s="109">
        <f t="shared" si="13"/>
        <v>0</v>
      </c>
      <c r="BJ262" s="22" t="s">
        <v>82</v>
      </c>
      <c r="BK262" s="109">
        <f t="shared" si="14"/>
        <v>0</v>
      </c>
      <c r="BL262" s="22" t="s">
        <v>156</v>
      </c>
      <c r="BM262" s="22" t="s">
        <v>355</v>
      </c>
    </row>
    <row r="263" spans="2:65" s="1" customFormat="1" ht="25.5" customHeight="1">
      <c r="B263" s="135"/>
      <c r="C263" s="164" t="s">
        <v>356</v>
      </c>
      <c r="D263" s="164" t="s">
        <v>152</v>
      </c>
      <c r="E263" s="165" t="s">
        <v>357</v>
      </c>
      <c r="F263" s="275" t="s">
        <v>358</v>
      </c>
      <c r="G263" s="275"/>
      <c r="H263" s="275"/>
      <c r="I263" s="275"/>
      <c r="J263" s="166" t="s">
        <v>170</v>
      </c>
      <c r="K263" s="167">
        <v>17.2</v>
      </c>
      <c r="L263" s="276">
        <v>0</v>
      </c>
      <c r="M263" s="276"/>
      <c r="N263" s="277">
        <f t="shared" si="5"/>
        <v>0</v>
      </c>
      <c r="O263" s="277"/>
      <c r="P263" s="277"/>
      <c r="Q263" s="277"/>
      <c r="R263" s="138"/>
      <c r="T263" s="168" t="s">
        <v>5</v>
      </c>
      <c r="U263" s="47" t="s">
        <v>39</v>
      </c>
      <c r="V263" s="39"/>
      <c r="W263" s="169">
        <f t="shared" si="6"/>
        <v>0</v>
      </c>
      <c r="X263" s="169">
        <v>1.0000000000000001E-5</v>
      </c>
      <c r="Y263" s="169">
        <f t="shared" si="7"/>
        <v>1.7200000000000001E-4</v>
      </c>
      <c r="Z263" s="169">
        <v>0</v>
      </c>
      <c r="AA263" s="170">
        <f t="shared" si="8"/>
        <v>0</v>
      </c>
      <c r="AR263" s="22" t="s">
        <v>156</v>
      </c>
      <c r="AT263" s="22" t="s">
        <v>152</v>
      </c>
      <c r="AU263" s="22" t="s">
        <v>109</v>
      </c>
      <c r="AY263" s="22" t="s">
        <v>151</v>
      </c>
      <c r="BE263" s="109">
        <f t="shared" si="9"/>
        <v>0</v>
      </c>
      <c r="BF263" s="109">
        <f t="shared" si="10"/>
        <v>0</v>
      </c>
      <c r="BG263" s="109">
        <f t="shared" si="11"/>
        <v>0</v>
      </c>
      <c r="BH263" s="109">
        <f t="shared" si="12"/>
        <v>0</v>
      </c>
      <c r="BI263" s="109">
        <f t="shared" si="13"/>
        <v>0</v>
      </c>
      <c r="BJ263" s="22" t="s">
        <v>82</v>
      </c>
      <c r="BK263" s="109">
        <f t="shared" si="14"/>
        <v>0</v>
      </c>
      <c r="BL263" s="22" t="s">
        <v>156</v>
      </c>
      <c r="BM263" s="22" t="s">
        <v>359</v>
      </c>
    </row>
    <row r="264" spans="2:65" s="1" customFormat="1" ht="25.5" customHeight="1">
      <c r="B264" s="135"/>
      <c r="C264" s="202" t="s">
        <v>360</v>
      </c>
      <c r="D264" s="202" t="s">
        <v>255</v>
      </c>
      <c r="E264" s="203" t="s">
        <v>361</v>
      </c>
      <c r="F264" s="290" t="s">
        <v>362</v>
      </c>
      <c r="G264" s="290"/>
      <c r="H264" s="290"/>
      <c r="I264" s="290"/>
      <c r="J264" s="204" t="s">
        <v>170</v>
      </c>
      <c r="K264" s="205">
        <v>17.2</v>
      </c>
      <c r="L264" s="291">
        <v>0</v>
      </c>
      <c r="M264" s="291"/>
      <c r="N264" s="292">
        <f t="shared" si="5"/>
        <v>0</v>
      </c>
      <c r="O264" s="277"/>
      <c r="P264" s="277"/>
      <c r="Q264" s="277"/>
      <c r="R264" s="138"/>
      <c r="T264" s="168" t="s">
        <v>5</v>
      </c>
      <c r="U264" s="47" t="s">
        <v>39</v>
      </c>
      <c r="V264" s="39"/>
      <c r="W264" s="169">
        <f t="shared" si="6"/>
        <v>0</v>
      </c>
      <c r="X264" s="169">
        <v>2.9399999999999999E-3</v>
      </c>
      <c r="Y264" s="169">
        <f t="shared" si="7"/>
        <v>5.0567999999999995E-2</v>
      </c>
      <c r="Z264" s="169">
        <v>0</v>
      </c>
      <c r="AA264" s="170">
        <f t="shared" si="8"/>
        <v>0</v>
      </c>
      <c r="AR264" s="22" t="s">
        <v>199</v>
      </c>
      <c r="AT264" s="22" t="s">
        <v>255</v>
      </c>
      <c r="AU264" s="22" t="s">
        <v>109</v>
      </c>
      <c r="AY264" s="22" t="s">
        <v>151</v>
      </c>
      <c r="BE264" s="109">
        <f t="shared" si="9"/>
        <v>0</v>
      </c>
      <c r="BF264" s="109">
        <f t="shared" si="10"/>
        <v>0</v>
      </c>
      <c r="BG264" s="109">
        <f t="shared" si="11"/>
        <v>0</v>
      </c>
      <c r="BH264" s="109">
        <f t="shared" si="12"/>
        <v>0</v>
      </c>
      <c r="BI264" s="109">
        <f t="shared" si="13"/>
        <v>0</v>
      </c>
      <c r="BJ264" s="22" t="s">
        <v>82</v>
      </c>
      <c r="BK264" s="109">
        <f t="shared" si="14"/>
        <v>0</v>
      </c>
      <c r="BL264" s="22" t="s">
        <v>156</v>
      </c>
      <c r="BM264" s="22" t="s">
        <v>363</v>
      </c>
    </row>
    <row r="265" spans="2:65" s="1" customFormat="1" ht="38.25" customHeight="1">
      <c r="B265" s="135"/>
      <c r="C265" s="164" t="s">
        <v>364</v>
      </c>
      <c r="D265" s="164" t="s">
        <v>152</v>
      </c>
      <c r="E265" s="165" t="s">
        <v>365</v>
      </c>
      <c r="F265" s="275" t="s">
        <v>366</v>
      </c>
      <c r="G265" s="275"/>
      <c r="H265" s="275"/>
      <c r="I265" s="275"/>
      <c r="J265" s="166" t="s">
        <v>170</v>
      </c>
      <c r="K265" s="167">
        <v>157</v>
      </c>
      <c r="L265" s="276">
        <v>0</v>
      </c>
      <c r="M265" s="276"/>
      <c r="N265" s="277">
        <f t="shared" si="5"/>
        <v>0</v>
      </c>
      <c r="O265" s="277"/>
      <c r="P265" s="277"/>
      <c r="Q265" s="277"/>
      <c r="R265" s="138"/>
      <c r="T265" s="168" t="s">
        <v>5</v>
      </c>
      <c r="U265" s="47" t="s">
        <v>39</v>
      </c>
      <c r="V265" s="39"/>
      <c r="W265" s="169">
        <f t="shared" si="6"/>
        <v>0</v>
      </c>
      <c r="X265" s="169">
        <v>2.0000000000000002E-5</v>
      </c>
      <c r="Y265" s="169">
        <f t="shared" si="7"/>
        <v>3.1400000000000004E-3</v>
      </c>
      <c r="Z265" s="169">
        <v>0</v>
      </c>
      <c r="AA265" s="170">
        <f t="shared" si="8"/>
        <v>0</v>
      </c>
      <c r="AR265" s="22" t="s">
        <v>156</v>
      </c>
      <c r="AT265" s="22" t="s">
        <v>152</v>
      </c>
      <c r="AU265" s="22" t="s">
        <v>109</v>
      </c>
      <c r="AY265" s="22" t="s">
        <v>151</v>
      </c>
      <c r="BE265" s="109">
        <f t="shared" si="9"/>
        <v>0</v>
      </c>
      <c r="BF265" s="109">
        <f t="shared" si="10"/>
        <v>0</v>
      </c>
      <c r="BG265" s="109">
        <f t="shared" si="11"/>
        <v>0</v>
      </c>
      <c r="BH265" s="109">
        <f t="shared" si="12"/>
        <v>0</v>
      </c>
      <c r="BI265" s="109">
        <f t="shared" si="13"/>
        <v>0</v>
      </c>
      <c r="BJ265" s="22" t="s">
        <v>82</v>
      </c>
      <c r="BK265" s="109">
        <f t="shared" si="14"/>
        <v>0</v>
      </c>
      <c r="BL265" s="22" t="s">
        <v>156</v>
      </c>
      <c r="BM265" s="22" t="s">
        <v>367</v>
      </c>
    </row>
    <row r="266" spans="2:65" s="1" customFormat="1" ht="25.5" customHeight="1">
      <c r="B266" s="135"/>
      <c r="C266" s="202" t="s">
        <v>368</v>
      </c>
      <c r="D266" s="202" t="s">
        <v>255</v>
      </c>
      <c r="E266" s="203" t="s">
        <v>369</v>
      </c>
      <c r="F266" s="290" t="s">
        <v>370</v>
      </c>
      <c r="G266" s="290"/>
      <c r="H266" s="290"/>
      <c r="I266" s="290"/>
      <c r="J266" s="204" t="s">
        <v>170</v>
      </c>
      <c r="K266" s="205">
        <v>157</v>
      </c>
      <c r="L266" s="291">
        <v>0</v>
      </c>
      <c r="M266" s="291"/>
      <c r="N266" s="292">
        <f t="shared" si="5"/>
        <v>0</v>
      </c>
      <c r="O266" s="277"/>
      <c r="P266" s="277"/>
      <c r="Q266" s="277"/>
      <c r="R266" s="138"/>
      <c r="T266" s="168" t="s">
        <v>5</v>
      </c>
      <c r="U266" s="47" t="s">
        <v>39</v>
      </c>
      <c r="V266" s="39"/>
      <c r="W266" s="169">
        <f t="shared" si="6"/>
        <v>0</v>
      </c>
      <c r="X266" s="169">
        <v>7.3000000000000001E-3</v>
      </c>
      <c r="Y266" s="169">
        <f t="shared" si="7"/>
        <v>1.1461000000000001</v>
      </c>
      <c r="Z266" s="169">
        <v>0</v>
      </c>
      <c r="AA266" s="170">
        <f t="shared" si="8"/>
        <v>0</v>
      </c>
      <c r="AR266" s="22" t="s">
        <v>199</v>
      </c>
      <c r="AT266" s="22" t="s">
        <v>255</v>
      </c>
      <c r="AU266" s="22" t="s">
        <v>109</v>
      </c>
      <c r="AY266" s="22" t="s">
        <v>151</v>
      </c>
      <c r="BE266" s="109">
        <f t="shared" si="9"/>
        <v>0</v>
      </c>
      <c r="BF266" s="109">
        <f t="shared" si="10"/>
        <v>0</v>
      </c>
      <c r="BG266" s="109">
        <f t="shared" si="11"/>
        <v>0</v>
      </c>
      <c r="BH266" s="109">
        <f t="shared" si="12"/>
        <v>0</v>
      </c>
      <c r="BI266" s="109">
        <f t="shared" si="13"/>
        <v>0</v>
      </c>
      <c r="BJ266" s="22" t="s">
        <v>82</v>
      </c>
      <c r="BK266" s="109">
        <f t="shared" si="14"/>
        <v>0</v>
      </c>
      <c r="BL266" s="22" t="s">
        <v>156</v>
      </c>
      <c r="BM266" s="22" t="s">
        <v>371</v>
      </c>
    </row>
    <row r="267" spans="2:65" s="1" customFormat="1" ht="25.5" customHeight="1">
      <c r="B267" s="135"/>
      <c r="C267" s="164" t="s">
        <v>372</v>
      </c>
      <c r="D267" s="164" t="s">
        <v>152</v>
      </c>
      <c r="E267" s="165" t="s">
        <v>373</v>
      </c>
      <c r="F267" s="275" t="s">
        <v>374</v>
      </c>
      <c r="G267" s="275"/>
      <c r="H267" s="275"/>
      <c r="I267" s="275"/>
      <c r="J267" s="166" t="s">
        <v>326</v>
      </c>
      <c r="K267" s="167">
        <v>1</v>
      </c>
      <c r="L267" s="276">
        <v>0</v>
      </c>
      <c r="M267" s="276"/>
      <c r="N267" s="277">
        <f t="shared" si="5"/>
        <v>0</v>
      </c>
      <c r="O267" s="277"/>
      <c r="P267" s="277"/>
      <c r="Q267" s="277"/>
      <c r="R267" s="138"/>
      <c r="T267" s="168" t="s">
        <v>5</v>
      </c>
      <c r="U267" s="47" t="s">
        <v>39</v>
      </c>
      <c r="V267" s="39"/>
      <c r="W267" s="169">
        <f t="shared" si="6"/>
        <v>0</v>
      </c>
      <c r="X267" s="169">
        <v>0</v>
      </c>
      <c r="Y267" s="169">
        <f t="shared" si="7"/>
        <v>0</v>
      </c>
      <c r="Z267" s="169">
        <v>0</v>
      </c>
      <c r="AA267" s="170">
        <f t="shared" si="8"/>
        <v>0</v>
      </c>
      <c r="AR267" s="22" t="s">
        <v>156</v>
      </c>
      <c r="AT267" s="22" t="s">
        <v>152</v>
      </c>
      <c r="AU267" s="22" t="s">
        <v>109</v>
      </c>
      <c r="AY267" s="22" t="s">
        <v>151</v>
      </c>
      <c r="BE267" s="109">
        <f t="shared" si="9"/>
        <v>0</v>
      </c>
      <c r="BF267" s="109">
        <f t="shared" si="10"/>
        <v>0</v>
      </c>
      <c r="BG267" s="109">
        <f t="shared" si="11"/>
        <v>0</v>
      </c>
      <c r="BH267" s="109">
        <f t="shared" si="12"/>
        <v>0</v>
      </c>
      <c r="BI267" s="109">
        <f t="shared" si="13"/>
        <v>0</v>
      </c>
      <c r="BJ267" s="22" t="s">
        <v>82</v>
      </c>
      <c r="BK267" s="109">
        <f t="shared" si="14"/>
        <v>0</v>
      </c>
      <c r="BL267" s="22" t="s">
        <v>156</v>
      </c>
      <c r="BM267" s="22" t="s">
        <v>375</v>
      </c>
    </row>
    <row r="268" spans="2:65" s="1" customFormat="1" ht="25.5" customHeight="1">
      <c r="B268" s="135"/>
      <c r="C268" s="202" t="s">
        <v>376</v>
      </c>
      <c r="D268" s="202" t="s">
        <v>255</v>
      </c>
      <c r="E268" s="203" t="s">
        <v>377</v>
      </c>
      <c r="F268" s="290" t="s">
        <v>378</v>
      </c>
      <c r="G268" s="290"/>
      <c r="H268" s="290"/>
      <c r="I268" s="290"/>
      <c r="J268" s="204" t="s">
        <v>326</v>
      </c>
      <c r="K268" s="205">
        <v>1</v>
      </c>
      <c r="L268" s="291">
        <v>0</v>
      </c>
      <c r="M268" s="291"/>
      <c r="N268" s="292">
        <f t="shared" si="5"/>
        <v>0</v>
      </c>
      <c r="O268" s="277"/>
      <c r="P268" s="277"/>
      <c r="Q268" s="277"/>
      <c r="R268" s="138"/>
      <c r="T268" s="168" t="s">
        <v>5</v>
      </c>
      <c r="U268" s="47" t="s">
        <v>39</v>
      </c>
      <c r="V268" s="39"/>
      <c r="W268" s="169">
        <f t="shared" si="6"/>
        <v>0</v>
      </c>
      <c r="X268" s="169">
        <v>5.0000000000000001E-4</v>
      </c>
      <c r="Y268" s="169">
        <f t="shared" si="7"/>
        <v>5.0000000000000001E-4</v>
      </c>
      <c r="Z268" s="169">
        <v>0</v>
      </c>
      <c r="AA268" s="170">
        <f t="shared" si="8"/>
        <v>0</v>
      </c>
      <c r="AR268" s="22" t="s">
        <v>199</v>
      </c>
      <c r="AT268" s="22" t="s">
        <v>255</v>
      </c>
      <c r="AU268" s="22" t="s">
        <v>109</v>
      </c>
      <c r="AY268" s="22" t="s">
        <v>151</v>
      </c>
      <c r="BE268" s="109">
        <f t="shared" si="9"/>
        <v>0</v>
      </c>
      <c r="BF268" s="109">
        <f t="shared" si="10"/>
        <v>0</v>
      </c>
      <c r="BG268" s="109">
        <f t="shared" si="11"/>
        <v>0</v>
      </c>
      <c r="BH268" s="109">
        <f t="shared" si="12"/>
        <v>0</v>
      </c>
      <c r="BI268" s="109">
        <f t="shared" si="13"/>
        <v>0</v>
      </c>
      <c r="BJ268" s="22" t="s">
        <v>82</v>
      </c>
      <c r="BK268" s="109">
        <f t="shared" si="14"/>
        <v>0</v>
      </c>
      <c r="BL268" s="22" t="s">
        <v>156</v>
      </c>
      <c r="BM268" s="22" t="s">
        <v>379</v>
      </c>
    </row>
    <row r="269" spans="2:65" s="1" customFormat="1" ht="25.5" customHeight="1">
      <c r="B269" s="135"/>
      <c r="C269" s="164" t="s">
        <v>380</v>
      </c>
      <c r="D269" s="164" t="s">
        <v>152</v>
      </c>
      <c r="E269" s="165" t="s">
        <v>381</v>
      </c>
      <c r="F269" s="275" t="s">
        <v>382</v>
      </c>
      <c r="G269" s="275"/>
      <c r="H269" s="275"/>
      <c r="I269" s="275"/>
      <c r="J269" s="166" t="s">
        <v>326</v>
      </c>
      <c r="K269" s="167">
        <v>10</v>
      </c>
      <c r="L269" s="276">
        <v>0</v>
      </c>
      <c r="M269" s="276"/>
      <c r="N269" s="277">
        <f t="shared" si="5"/>
        <v>0</v>
      </c>
      <c r="O269" s="277"/>
      <c r="P269" s="277"/>
      <c r="Q269" s="277"/>
      <c r="R269" s="138"/>
      <c r="T269" s="168" t="s">
        <v>5</v>
      </c>
      <c r="U269" s="47" t="s">
        <v>39</v>
      </c>
      <c r="V269" s="39"/>
      <c r="W269" s="169">
        <f t="shared" si="6"/>
        <v>0</v>
      </c>
      <c r="X269" s="169">
        <v>0</v>
      </c>
      <c r="Y269" s="169">
        <f t="shared" si="7"/>
        <v>0</v>
      </c>
      <c r="Z269" s="169">
        <v>0</v>
      </c>
      <c r="AA269" s="170">
        <f t="shared" si="8"/>
        <v>0</v>
      </c>
      <c r="AR269" s="22" t="s">
        <v>156</v>
      </c>
      <c r="AT269" s="22" t="s">
        <v>152</v>
      </c>
      <c r="AU269" s="22" t="s">
        <v>109</v>
      </c>
      <c r="AY269" s="22" t="s">
        <v>151</v>
      </c>
      <c r="BE269" s="109">
        <f t="shared" si="9"/>
        <v>0</v>
      </c>
      <c r="BF269" s="109">
        <f t="shared" si="10"/>
        <v>0</v>
      </c>
      <c r="BG269" s="109">
        <f t="shared" si="11"/>
        <v>0</v>
      </c>
      <c r="BH269" s="109">
        <f t="shared" si="12"/>
        <v>0</v>
      </c>
      <c r="BI269" s="109">
        <f t="shared" si="13"/>
        <v>0</v>
      </c>
      <c r="BJ269" s="22" t="s">
        <v>82</v>
      </c>
      <c r="BK269" s="109">
        <f t="shared" si="14"/>
        <v>0</v>
      </c>
      <c r="BL269" s="22" t="s">
        <v>156</v>
      </c>
      <c r="BM269" s="22" t="s">
        <v>383</v>
      </c>
    </row>
    <row r="270" spans="2:65" s="1" customFormat="1" ht="16.5" customHeight="1">
      <c r="B270" s="135"/>
      <c r="C270" s="202" t="s">
        <v>384</v>
      </c>
      <c r="D270" s="202" t="s">
        <v>255</v>
      </c>
      <c r="E270" s="203" t="s">
        <v>385</v>
      </c>
      <c r="F270" s="290" t="s">
        <v>386</v>
      </c>
      <c r="G270" s="290"/>
      <c r="H270" s="290"/>
      <c r="I270" s="290"/>
      <c r="J270" s="204" t="s">
        <v>326</v>
      </c>
      <c r="K270" s="205">
        <v>5</v>
      </c>
      <c r="L270" s="291">
        <v>0</v>
      </c>
      <c r="M270" s="291"/>
      <c r="N270" s="292">
        <f t="shared" si="5"/>
        <v>0</v>
      </c>
      <c r="O270" s="277"/>
      <c r="P270" s="277"/>
      <c r="Q270" s="277"/>
      <c r="R270" s="138"/>
      <c r="T270" s="168" t="s">
        <v>5</v>
      </c>
      <c r="U270" s="47" t="s">
        <v>39</v>
      </c>
      <c r="V270" s="39"/>
      <c r="W270" s="169">
        <f t="shared" si="6"/>
        <v>0</v>
      </c>
      <c r="X270" s="169">
        <v>6.4999999999999997E-4</v>
      </c>
      <c r="Y270" s="169">
        <f t="shared" si="7"/>
        <v>3.2499999999999999E-3</v>
      </c>
      <c r="Z270" s="169">
        <v>0</v>
      </c>
      <c r="AA270" s="170">
        <f t="shared" si="8"/>
        <v>0</v>
      </c>
      <c r="AR270" s="22" t="s">
        <v>199</v>
      </c>
      <c r="AT270" s="22" t="s">
        <v>255</v>
      </c>
      <c r="AU270" s="22" t="s">
        <v>109</v>
      </c>
      <c r="AY270" s="22" t="s">
        <v>151</v>
      </c>
      <c r="BE270" s="109">
        <f t="shared" si="9"/>
        <v>0</v>
      </c>
      <c r="BF270" s="109">
        <f t="shared" si="10"/>
        <v>0</v>
      </c>
      <c r="BG270" s="109">
        <f t="shared" si="11"/>
        <v>0</v>
      </c>
      <c r="BH270" s="109">
        <f t="shared" si="12"/>
        <v>0</v>
      </c>
      <c r="BI270" s="109">
        <f t="shared" si="13"/>
        <v>0</v>
      </c>
      <c r="BJ270" s="22" t="s">
        <v>82</v>
      </c>
      <c r="BK270" s="109">
        <f t="shared" si="14"/>
        <v>0</v>
      </c>
      <c r="BL270" s="22" t="s">
        <v>156</v>
      </c>
      <c r="BM270" s="22" t="s">
        <v>387</v>
      </c>
    </row>
    <row r="271" spans="2:65" s="1" customFormat="1" ht="25.5" customHeight="1">
      <c r="B271" s="135"/>
      <c r="C271" s="202" t="s">
        <v>388</v>
      </c>
      <c r="D271" s="202" t="s">
        <v>255</v>
      </c>
      <c r="E271" s="203" t="s">
        <v>389</v>
      </c>
      <c r="F271" s="290" t="s">
        <v>390</v>
      </c>
      <c r="G271" s="290"/>
      <c r="H271" s="290"/>
      <c r="I271" s="290"/>
      <c r="J271" s="204" t="s">
        <v>326</v>
      </c>
      <c r="K271" s="205">
        <v>5</v>
      </c>
      <c r="L271" s="291">
        <v>0</v>
      </c>
      <c r="M271" s="291"/>
      <c r="N271" s="292">
        <f t="shared" si="5"/>
        <v>0</v>
      </c>
      <c r="O271" s="277"/>
      <c r="P271" s="277"/>
      <c r="Q271" s="277"/>
      <c r="R271" s="138"/>
      <c r="T271" s="168" t="s">
        <v>5</v>
      </c>
      <c r="U271" s="47" t="s">
        <v>39</v>
      </c>
      <c r="V271" s="39"/>
      <c r="W271" s="169">
        <f t="shared" si="6"/>
        <v>0</v>
      </c>
      <c r="X271" s="169">
        <v>4.1999999999999997E-3</v>
      </c>
      <c r="Y271" s="169">
        <f t="shared" si="7"/>
        <v>2.0999999999999998E-2</v>
      </c>
      <c r="Z271" s="169">
        <v>0</v>
      </c>
      <c r="AA271" s="170">
        <f t="shared" si="8"/>
        <v>0</v>
      </c>
      <c r="AR271" s="22" t="s">
        <v>199</v>
      </c>
      <c r="AT271" s="22" t="s">
        <v>255</v>
      </c>
      <c r="AU271" s="22" t="s">
        <v>109</v>
      </c>
      <c r="AY271" s="22" t="s">
        <v>151</v>
      </c>
      <c r="BE271" s="109">
        <f t="shared" si="9"/>
        <v>0</v>
      </c>
      <c r="BF271" s="109">
        <f t="shared" si="10"/>
        <v>0</v>
      </c>
      <c r="BG271" s="109">
        <f t="shared" si="11"/>
        <v>0</v>
      </c>
      <c r="BH271" s="109">
        <f t="shared" si="12"/>
        <v>0</v>
      </c>
      <c r="BI271" s="109">
        <f t="shared" si="13"/>
        <v>0</v>
      </c>
      <c r="BJ271" s="22" t="s">
        <v>82</v>
      </c>
      <c r="BK271" s="109">
        <f t="shared" si="14"/>
        <v>0</v>
      </c>
      <c r="BL271" s="22" t="s">
        <v>156</v>
      </c>
      <c r="BM271" s="22" t="s">
        <v>391</v>
      </c>
    </row>
    <row r="272" spans="2:65" s="1" customFormat="1" ht="25.5" customHeight="1">
      <c r="B272" s="135"/>
      <c r="C272" s="164" t="s">
        <v>392</v>
      </c>
      <c r="D272" s="164" t="s">
        <v>152</v>
      </c>
      <c r="E272" s="165" t="s">
        <v>393</v>
      </c>
      <c r="F272" s="275" t="s">
        <v>394</v>
      </c>
      <c r="G272" s="275"/>
      <c r="H272" s="275"/>
      <c r="I272" s="275"/>
      <c r="J272" s="166" t="s">
        <v>326</v>
      </c>
      <c r="K272" s="167">
        <v>11</v>
      </c>
      <c r="L272" s="276">
        <v>0</v>
      </c>
      <c r="M272" s="276"/>
      <c r="N272" s="277">
        <f t="shared" si="5"/>
        <v>0</v>
      </c>
      <c r="O272" s="277"/>
      <c r="P272" s="277"/>
      <c r="Q272" s="277"/>
      <c r="R272" s="138"/>
      <c r="T272" s="168" t="s">
        <v>5</v>
      </c>
      <c r="U272" s="47" t="s">
        <v>39</v>
      </c>
      <c r="V272" s="39"/>
      <c r="W272" s="169">
        <f t="shared" si="6"/>
        <v>0</v>
      </c>
      <c r="X272" s="169">
        <v>0</v>
      </c>
      <c r="Y272" s="169">
        <f t="shared" si="7"/>
        <v>0</v>
      </c>
      <c r="Z272" s="169">
        <v>0</v>
      </c>
      <c r="AA272" s="170">
        <f t="shared" si="8"/>
        <v>0</v>
      </c>
      <c r="AR272" s="22" t="s">
        <v>156</v>
      </c>
      <c r="AT272" s="22" t="s">
        <v>152</v>
      </c>
      <c r="AU272" s="22" t="s">
        <v>109</v>
      </c>
      <c r="AY272" s="22" t="s">
        <v>151</v>
      </c>
      <c r="BE272" s="109">
        <f t="shared" si="9"/>
        <v>0</v>
      </c>
      <c r="BF272" s="109">
        <f t="shared" si="10"/>
        <v>0</v>
      </c>
      <c r="BG272" s="109">
        <f t="shared" si="11"/>
        <v>0</v>
      </c>
      <c r="BH272" s="109">
        <f t="shared" si="12"/>
        <v>0</v>
      </c>
      <c r="BI272" s="109">
        <f t="shared" si="13"/>
        <v>0</v>
      </c>
      <c r="BJ272" s="22" t="s">
        <v>82</v>
      </c>
      <c r="BK272" s="109">
        <f t="shared" si="14"/>
        <v>0</v>
      </c>
      <c r="BL272" s="22" t="s">
        <v>156</v>
      </c>
      <c r="BM272" s="22" t="s">
        <v>395</v>
      </c>
    </row>
    <row r="273" spans="2:65" s="1" customFormat="1" ht="25.5" customHeight="1">
      <c r="B273" s="135"/>
      <c r="C273" s="202" t="s">
        <v>396</v>
      </c>
      <c r="D273" s="202" t="s">
        <v>255</v>
      </c>
      <c r="E273" s="203" t="s">
        <v>397</v>
      </c>
      <c r="F273" s="290" t="s">
        <v>398</v>
      </c>
      <c r="G273" s="290"/>
      <c r="H273" s="290"/>
      <c r="I273" s="290"/>
      <c r="J273" s="204" t="s">
        <v>326</v>
      </c>
      <c r="K273" s="205">
        <v>5</v>
      </c>
      <c r="L273" s="291">
        <v>0</v>
      </c>
      <c r="M273" s="291"/>
      <c r="N273" s="292">
        <f t="shared" si="5"/>
        <v>0</v>
      </c>
      <c r="O273" s="277"/>
      <c r="P273" s="277"/>
      <c r="Q273" s="277"/>
      <c r="R273" s="138"/>
      <c r="T273" s="168" t="s">
        <v>5</v>
      </c>
      <c r="U273" s="47" t="s">
        <v>39</v>
      </c>
      <c r="V273" s="39"/>
      <c r="W273" s="169">
        <f t="shared" si="6"/>
        <v>0</v>
      </c>
      <c r="X273" s="169">
        <v>2.4599999999999999E-3</v>
      </c>
      <c r="Y273" s="169">
        <f t="shared" si="7"/>
        <v>1.23E-2</v>
      </c>
      <c r="Z273" s="169">
        <v>0</v>
      </c>
      <c r="AA273" s="170">
        <f t="shared" si="8"/>
        <v>0</v>
      </c>
      <c r="AR273" s="22" t="s">
        <v>199</v>
      </c>
      <c r="AT273" s="22" t="s">
        <v>255</v>
      </c>
      <c r="AU273" s="22" t="s">
        <v>109</v>
      </c>
      <c r="AY273" s="22" t="s">
        <v>151</v>
      </c>
      <c r="BE273" s="109">
        <f t="shared" si="9"/>
        <v>0</v>
      </c>
      <c r="BF273" s="109">
        <f t="shared" si="10"/>
        <v>0</v>
      </c>
      <c r="BG273" s="109">
        <f t="shared" si="11"/>
        <v>0</v>
      </c>
      <c r="BH273" s="109">
        <f t="shared" si="12"/>
        <v>0</v>
      </c>
      <c r="BI273" s="109">
        <f t="shared" si="13"/>
        <v>0</v>
      </c>
      <c r="BJ273" s="22" t="s">
        <v>82</v>
      </c>
      <c r="BK273" s="109">
        <f t="shared" si="14"/>
        <v>0</v>
      </c>
      <c r="BL273" s="22" t="s">
        <v>156</v>
      </c>
      <c r="BM273" s="22" t="s">
        <v>399</v>
      </c>
    </row>
    <row r="274" spans="2:65" s="1" customFormat="1" ht="25.5" customHeight="1">
      <c r="B274" s="135"/>
      <c r="C274" s="202" t="s">
        <v>400</v>
      </c>
      <c r="D274" s="202" t="s">
        <v>255</v>
      </c>
      <c r="E274" s="203" t="s">
        <v>401</v>
      </c>
      <c r="F274" s="290" t="s">
        <v>402</v>
      </c>
      <c r="G274" s="290"/>
      <c r="H274" s="290"/>
      <c r="I274" s="290"/>
      <c r="J274" s="204" t="s">
        <v>326</v>
      </c>
      <c r="K274" s="205">
        <v>6</v>
      </c>
      <c r="L274" s="291">
        <v>0</v>
      </c>
      <c r="M274" s="291"/>
      <c r="N274" s="292">
        <f t="shared" si="5"/>
        <v>0</v>
      </c>
      <c r="O274" s="277"/>
      <c r="P274" s="277"/>
      <c r="Q274" s="277"/>
      <c r="R274" s="138"/>
      <c r="T274" s="168" t="s">
        <v>5</v>
      </c>
      <c r="U274" s="47" t="s">
        <v>39</v>
      </c>
      <c r="V274" s="39"/>
      <c r="W274" s="169">
        <f t="shared" si="6"/>
        <v>0</v>
      </c>
      <c r="X274" s="169">
        <v>2.4599999999999999E-3</v>
      </c>
      <c r="Y274" s="169">
        <f t="shared" si="7"/>
        <v>1.4759999999999999E-2</v>
      </c>
      <c r="Z274" s="169">
        <v>0</v>
      </c>
      <c r="AA274" s="170">
        <f t="shared" si="8"/>
        <v>0</v>
      </c>
      <c r="AR274" s="22" t="s">
        <v>199</v>
      </c>
      <c r="AT274" s="22" t="s">
        <v>255</v>
      </c>
      <c r="AU274" s="22" t="s">
        <v>109</v>
      </c>
      <c r="AY274" s="22" t="s">
        <v>151</v>
      </c>
      <c r="BE274" s="109">
        <f t="shared" si="9"/>
        <v>0</v>
      </c>
      <c r="BF274" s="109">
        <f t="shared" si="10"/>
        <v>0</v>
      </c>
      <c r="BG274" s="109">
        <f t="shared" si="11"/>
        <v>0</v>
      </c>
      <c r="BH274" s="109">
        <f t="shared" si="12"/>
        <v>0</v>
      </c>
      <c r="BI274" s="109">
        <f t="shared" si="13"/>
        <v>0</v>
      </c>
      <c r="BJ274" s="22" t="s">
        <v>82</v>
      </c>
      <c r="BK274" s="109">
        <f t="shared" si="14"/>
        <v>0</v>
      </c>
      <c r="BL274" s="22" t="s">
        <v>156</v>
      </c>
      <c r="BM274" s="22" t="s">
        <v>403</v>
      </c>
    </row>
    <row r="275" spans="2:65" s="1" customFormat="1" ht="16.5" customHeight="1">
      <c r="B275" s="135"/>
      <c r="C275" s="202" t="s">
        <v>404</v>
      </c>
      <c r="D275" s="202" t="s">
        <v>255</v>
      </c>
      <c r="E275" s="203" t="s">
        <v>405</v>
      </c>
      <c r="F275" s="290" t="s">
        <v>406</v>
      </c>
      <c r="G275" s="290"/>
      <c r="H275" s="290"/>
      <c r="I275" s="290"/>
      <c r="J275" s="204" t="s">
        <v>326</v>
      </c>
      <c r="K275" s="205">
        <v>9</v>
      </c>
      <c r="L275" s="291">
        <v>0</v>
      </c>
      <c r="M275" s="291"/>
      <c r="N275" s="292">
        <f t="shared" si="5"/>
        <v>0</v>
      </c>
      <c r="O275" s="277"/>
      <c r="P275" s="277"/>
      <c r="Q275" s="277"/>
      <c r="R275" s="138"/>
      <c r="T275" s="168" t="s">
        <v>5</v>
      </c>
      <c r="U275" s="47" t="s">
        <v>39</v>
      </c>
      <c r="V275" s="39"/>
      <c r="W275" s="169">
        <f t="shared" si="6"/>
        <v>0</v>
      </c>
      <c r="X275" s="169">
        <v>5.0000000000000002E-5</v>
      </c>
      <c r="Y275" s="169">
        <f t="shared" si="7"/>
        <v>4.5000000000000004E-4</v>
      </c>
      <c r="Z275" s="169">
        <v>0</v>
      </c>
      <c r="AA275" s="170">
        <f t="shared" si="8"/>
        <v>0</v>
      </c>
      <c r="AR275" s="22" t="s">
        <v>199</v>
      </c>
      <c r="AT275" s="22" t="s">
        <v>255</v>
      </c>
      <c r="AU275" s="22" t="s">
        <v>109</v>
      </c>
      <c r="AY275" s="22" t="s">
        <v>151</v>
      </c>
      <c r="BE275" s="109">
        <f t="shared" si="9"/>
        <v>0</v>
      </c>
      <c r="BF275" s="109">
        <f t="shared" si="10"/>
        <v>0</v>
      </c>
      <c r="BG275" s="109">
        <f t="shared" si="11"/>
        <v>0</v>
      </c>
      <c r="BH275" s="109">
        <f t="shared" si="12"/>
        <v>0</v>
      </c>
      <c r="BI275" s="109">
        <f t="shared" si="13"/>
        <v>0</v>
      </c>
      <c r="BJ275" s="22" t="s">
        <v>82</v>
      </c>
      <c r="BK275" s="109">
        <f t="shared" si="14"/>
        <v>0</v>
      </c>
      <c r="BL275" s="22" t="s">
        <v>156</v>
      </c>
      <c r="BM275" s="22" t="s">
        <v>407</v>
      </c>
    </row>
    <row r="276" spans="2:65" s="1" customFormat="1" ht="25.5" customHeight="1">
      <c r="B276" s="135"/>
      <c r="C276" s="202" t="s">
        <v>408</v>
      </c>
      <c r="D276" s="202" t="s">
        <v>255</v>
      </c>
      <c r="E276" s="203" t="s">
        <v>409</v>
      </c>
      <c r="F276" s="290" t="s">
        <v>410</v>
      </c>
      <c r="G276" s="290"/>
      <c r="H276" s="290"/>
      <c r="I276" s="290"/>
      <c r="J276" s="204" t="s">
        <v>326</v>
      </c>
      <c r="K276" s="205">
        <v>9</v>
      </c>
      <c r="L276" s="291">
        <v>0</v>
      </c>
      <c r="M276" s="291"/>
      <c r="N276" s="292">
        <f t="shared" si="5"/>
        <v>0</v>
      </c>
      <c r="O276" s="277"/>
      <c r="P276" s="277"/>
      <c r="Q276" s="277"/>
      <c r="R276" s="138"/>
      <c r="T276" s="168" t="s">
        <v>5</v>
      </c>
      <c r="U276" s="47" t="s">
        <v>39</v>
      </c>
      <c r="V276" s="39"/>
      <c r="W276" s="169">
        <f t="shared" si="6"/>
        <v>0</v>
      </c>
      <c r="X276" s="169">
        <v>4.0000000000000001E-3</v>
      </c>
      <c r="Y276" s="169">
        <f t="shared" si="7"/>
        <v>3.6000000000000004E-2</v>
      </c>
      <c r="Z276" s="169">
        <v>0</v>
      </c>
      <c r="AA276" s="170">
        <f t="shared" si="8"/>
        <v>0</v>
      </c>
      <c r="AR276" s="22" t="s">
        <v>199</v>
      </c>
      <c r="AT276" s="22" t="s">
        <v>255</v>
      </c>
      <c r="AU276" s="22" t="s">
        <v>109</v>
      </c>
      <c r="AY276" s="22" t="s">
        <v>151</v>
      </c>
      <c r="BE276" s="109">
        <f t="shared" si="9"/>
        <v>0</v>
      </c>
      <c r="BF276" s="109">
        <f t="shared" si="10"/>
        <v>0</v>
      </c>
      <c r="BG276" s="109">
        <f t="shared" si="11"/>
        <v>0</v>
      </c>
      <c r="BH276" s="109">
        <f t="shared" si="12"/>
        <v>0</v>
      </c>
      <c r="BI276" s="109">
        <f t="shared" si="13"/>
        <v>0</v>
      </c>
      <c r="BJ276" s="22" t="s">
        <v>82</v>
      </c>
      <c r="BK276" s="109">
        <f t="shared" si="14"/>
        <v>0</v>
      </c>
      <c r="BL276" s="22" t="s">
        <v>156</v>
      </c>
      <c r="BM276" s="22" t="s">
        <v>411</v>
      </c>
    </row>
    <row r="277" spans="2:65" s="1" customFormat="1" ht="25.5" customHeight="1">
      <c r="B277" s="135"/>
      <c r="C277" s="164" t="s">
        <v>412</v>
      </c>
      <c r="D277" s="164" t="s">
        <v>152</v>
      </c>
      <c r="E277" s="165" t="s">
        <v>413</v>
      </c>
      <c r="F277" s="275" t="s">
        <v>414</v>
      </c>
      <c r="G277" s="275"/>
      <c r="H277" s="275"/>
      <c r="I277" s="275"/>
      <c r="J277" s="166" t="s">
        <v>326</v>
      </c>
      <c r="K277" s="167">
        <v>2</v>
      </c>
      <c r="L277" s="276">
        <v>0</v>
      </c>
      <c r="M277" s="276"/>
      <c r="N277" s="277">
        <f t="shared" si="5"/>
        <v>0</v>
      </c>
      <c r="O277" s="277"/>
      <c r="P277" s="277"/>
      <c r="Q277" s="277"/>
      <c r="R277" s="138"/>
      <c r="T277" s="168" t="s">
        <v>5</v>
      </c>
      <c r="U277" s="47" t="s">
        <v>39</v>
      </c>
      <c r="V277" s="39"/>
      <c r="W277" s="169">
        <f t="shared" si="6"/>
        <v>0</v>
      </c>
      <c r="X277" s="169">
        <v>0</v>
      </c>
      <c r="Y277" s="169">
        <f t="shared" si="7"/>
        <v>0</v>
      </c>
      <c r="Z277" s="169">
        <v>0</v>
      </c>
      <c r="AA277" s="170">
        <f t="shared" si="8"/>
        <v>0</v>
      </c>
      <c r="AR277" s="22" t="s">
        <v>156</v>
      </c>
      <c r="AT277" s="22" t="s">
        <v>152</v>
      </c>
      <c r="AU277" s="22" t="s">
        <v>109</v>
      </c>
      <c r="AY277" s="22" t="s">
        <v>151</v>
      </c>
      <c r="BE277" s="109">
        <f t="shared" si="9"/>
        <v>0</v>
      </c>
      <c r="BF277" s="109">
        <f t="shared" si="10"/>
        <v>0</v>
      </c>
      <c r="BG277" s="109">
        <f t="shared" si="11"/>
        <v>0</v>
      </c>
      <c r="BH277" s="109">
        <f t="shared" si="12"/>
        <v>0</v>
      </c>
      <c r="BI277" s="109">
        <f t="shared" si="13"/>
        <v>0</v>
      </c>
      <c r="BJ277" s="22" t="s">
        <v>82</v>
      </c>
      <c r="BK277" s="109">
        <f t="shared" si="14"/>
        <v>0</v>
      </c>
      <c r="BL277" s="22" t="s">
        <v>156</v>
      </c>
      <c r="BM277" s="22" t="s">
        <v>415</v>
      </c>
    </row>
    <row r="278" spans="2:65" s="1" customFormat="1" ht="16.5" customHeight="1">
      <c r="B278" s="135"/>
      <c r="C278" s="202" t="s">
        <v>416</v>
      </c>
      <c r="D278" s="202" t="s">
        <v>255</v>
      </c>
      <c r="E278" s="203" t="s">
        <v>417</v>
      </c>
      <c r="F278" s="290" t="s">
        <v>418</v>
      </c>
      <c r="G278" s="290"/>
      <c r="H278" s="290"/>
      <c r="I278" s="290"/>
      <c r="J278" s="204" t="s">
        <v>326</v>
      </c>
      <c r="K278" s="205">
        <v>2</v>
      </c>
      <c r="L278" s="291">
        <v>0</v>
      </c>
      <c r="M278" s="291"/>
      <c r="N278" s="292">
        <f t="shared" si="5"/>
        <v>0</v>
      </c>
      <c r="O278" s="277"/>
      <c r="P278" s="277"/>
      <c r="Q278" s="277"/>
      <c r="R278" s="138"/>
      <c r="T278" s="168" t="s">
        <v>5</v>
      </c>
      <c r="U278" s="47" t="s">
        <v>39</v>
      </c>
      <c r="V278" s="39"/>
      <c r="W278" s="169">
        <f t="shared" si="6"/>
        <v>0</v>
      </c>
      <c r="X278" s="169">
        <v>4.1999999999999997E-3</v>
      </c>
      <c r="Y278" s="169">
        <f t="shared" si="7"/>
        <v>8.3999999999999995E-3</v>
      </c>
      <c r="Z278" s="169">
        <v>0</v>
      </c>
      <c r="AA278" s="170">
        <f t="shared" si="8"/>
        <v>0</v>
      </c>
      <c r="AR278" s="22" t="s">
        <v>199</v>
      </c>
      <c r="AT278" s="22" t="s">
        <v>255</v>
      </c>
      <c r="AU278" s="22" t="s">
        <v>109</v>
      </c>
      <c r="AY278" s="22" t="s">
        <v>151</v>
      </c>
      <c r="BE278" s="109">
        <f t="shared" si="9"/>
        <v>0</v>
      </c>
      <c r="BF278" s="109">
        <f t="shared" si="10"/>
        <v>0</v>
      </c>
      <c r="BG278" s="109">
        <f t="shared" si="11"/>
        <v>0</v>
      </c>
      <c r="BH278" s="109">
        <f t="shared" si="12"/>
        <v>0</v>
      </c>
      <c r="BI278" s="109">
        <f t="shared" si="13"/>
        <v>0</v>
      </c>
      <c r="BJ278" s="22" t="s">
        <v>82</v>
      </c>
      <c r="BK278" s="109">
        <f t="shared" si="14"/>
        <v>0</v>
      </c>
      <c r="BL278" s="22" t="s">
        <v>156</v>
      </c>
      <c r="BM278" s="22" t="s">
        <v>419</v>
      </c>
    </row>
    <row r="279" spans="2:65" s="1" customFormat="1" ht="25.5" customHeight="1">
      <c r="B279" s="135"/>
      <c r="C279" s="164" t="s">
        <v>420</v>
      </c>
      <c r="D279" s="164" t="s">
        <v>152</v>
      </c>
      <c r="E279" s="165" t="s">
        <v>421</v>
      </c>
      <c r="F279" s="275" t="s">
        <v>422</v>
      </c>
      <c r="G279" s="275"/>
      <c r="H279" s="275"/>
      <c r="I279" s="275"/>
      <c r="J279" s="166" t="s">
        <v>326</v>
      </c>
      <c r="K279" s="167">
        <v>1</v>
      </c>
      <c r="L279" s="276">
        <v>0</v>
      </c>
      <c r="M279" s="276"/>
      <c r="N279" s="277">
        <f t="shared" si="5"/>
        <v>0</v>
      </c>
      <c r="O279" s="277"/>
      <c r="P279" s="277"/>
      <c r="Q279" s="277"/>
      <c r="R279" s="138"/>
      <c r="T279" s="168" t="s">
        <v>5</v>
      </c>
      <c r="U279" s="47" t="s">
        <v>39</v>
      </c>
      <c r="V279" s="39"/>
      <c r="W279" s="169">
        <f t="shared" si="6"/>
        <v>0</v>
      </c>
      <c r="X279" s="169">
        <v>6.8999999999999997E-4</v>
      </c>
      <c r="Y279" s="169">
        <f t="shared" si="7"/>
        <v>6.8999999999999997E-4</v>
      </c>
      <c r="Z279" s="169">
        <v>0</v>
      </c>
      <c r="AA279" s="170">
        <f t="shared" si="8"/>
        <v>0</v>
      </c>
      <c r="AR279" s="22" t="s">
        <v>156</v>
      </c>
      <c r="AT279" s="22" t="s">
        <v>152</v>
      </c>
      <c r="AU279" s="22" t="s">
        <v>109</v>
      </c>
      <c r="AY279" s="22" t="s">
        <v>151</v>
      </c>
      <c r="BE279" s="109">
        <f t="shared" si="9"/>
        <v>0</v>
      </c>
      <c r="BF279" s="109">
        <f t="shared" si="10"/>
        <v>0</v>
      </c>
      <c r="BG279" s="109">
        <f t="shared" si="11"/>
        <v>0</v>
      </c>
      <c r="BH279" s="109">
        <f t="shared" si="12"/>
        <v>0</v>
      </c>
      <c r="BI279" s="109">
        <f t="shared" si="13"/>
        <v>0</v>
      </c>
      <c r="BJ279" s="22" t="s">
        <v>82</v>
      </c>
      <c r="BK279" s="109">
        <f t="shared" si="14"/>
        <v>0</v>
      </c>
      <c r="BL279" s="22" t="s">
        <v>156</v>
      </c>
      <c r="BM279" s="22" t="s">
        <v>423</v>
      </c>
    </row>
    <row r="280" spans="2:65" s="1" customFormat="1" ht="25.5" customHeight="1">
      <c r="B280" s="135"/>
      <c r="C280" s="202" t="s">
        <v>424</v>
      </c>
      <c r="D280" s="202" t="s">
        <v>255</v>
      </c>
      <c r="E280" s="203" t="s">
        <v>425</v>
      </c>
      <c r="F280" s="290" t="s">
        <v>426</v>
      </c>
      <c r="G280" s="290"/>
      <c r="H280" s="290"/>
      <c r="I280" s="290"/>
      <c r="J280" s="204" t="s">
        <v>326</v>
      </c>
      <c r="K280" s="205">
        <v>1</v>
      </c>
      <c r="L280" s="291">
        <v>0</v>
      </c>
      <c r="M280" s="291"/>
      <c r="N280" s="292">
        <f t="shared" si="5"/>
        <v>0</v>
      </c>
      <c r="O280" s="277"/>
      <c r="P280" s="277"/>
      <c r="Q280" s="277"/>
      <c r="R280" s="138"/>
      <c r="T280" s="168" t="s">
        <v>5</v>
      </c>
      <c r="U280" s="47" t="s">
        <v>39</v>
      </c>
      <c r="V280" s="39"/>
      <c r="W280" s="169">
        <f t="shared" si="6"/>
        <v>0</v>
      </c>
      <c r="X280" s="169">
        <v>0</v>
      </c>
      <c r="Y280" s="169">
        <f t="shared" si="7"/>
        <v>0</v>
      </c>
      <c r="Z280" s="169">
        <v>0</v>
      </c>
      <c r="AA280" s="170">
        <f t="shared" si="8"/>
        <v>0</v>
      </c>
      <c r="AR280" s="22" t="s">
        <v>199</v>
      </c>
      <c r="AT280" s="22" t="s">
        <v>255</v>
      </c>
      <c r="AU280" s="22" t="s">
        <v>109</v>
      </c>
      <c r="AY280" s="22" t="s">
        <v>151</v>
      </c>
      <c r="BE280" s="109">
        <f t="shared" si="9"/>
        <v>0</v>
      </c>
      <c r="BF280" s="109">
        <f t="shared" si="10"/>
        <v>0</v>
      </c>
      <c r="BG280" s="109">
        <f t="shared" si="11"/>
        <v>0</v>
      </c>
      <c r="BH280" s="109">
        <f t="shared" si="12"/>
        <v>0</v>
      </c>
      <c r="BI280" s="109">
        <f t="shared" si="13"/>
        <v>0</v>
      </c>
      <c r="BJ280" s="22" t="s">
        <v>82</v>
      </c>
      <c r="BK280" s="109">
        <f t="shared" si="14"/>
        <v>0</v>
      </c>
      <c r="BL280" s="22" t="s">
        <v>156</v>
      </c>
      <c r="BM280" s="22" t="s">
        <v>427</v>
      </c>
    </row>
    <row r="281" spans="2:65" s="1" customFormat="1" ht="25.5" customHeight="1">
      <c r="B281" s="135"/>
      <c r="C281" s="164" t="s">
        <v>428</v>
      </c>
      <c r="D281" s="164" t="s">
        <v>152</v>
      </c>
      <c r="E281" s="165" t="s">
        <v>429</v>
      </c>
      <c r="F281" s="275" t="s">
        <v>430</v>
      </c>
      <c r="G281" s="275"/>
      <c r="H281" s="275"/>
      <c r="I281" s="275"/>
      <c r="J281" s="166" t="s">
        <v>326</v>
      </c>
      <c r="K281" s="167">
        <v>3</v>
      </c>
      <c r="L281" s="276">
        <v>0</v>
      </c>
      <c r="M281" s="276"/>
      <c r="N281" s="277">
        <f t="shared" si="5"/>
        <v>0</v>
      </c>
      <c r="O281" s="277"/>
      <c r="P281" s="277"/>
      <c r="Q281" s="277"/>
      <c r="R281" s="138"/>
      <c r="T281" s="168" t="s">
        <v>5</v>
      </c>
      <c r="U281" s="47" t="s">
        <v>39</v>
      </c>
      <c r="V281" s="39"/>
      <c r="W281" s="169">
        <f t="shared" si="6"/>
        <v>0</v>
      </c>
      <c r="X281" s="169">
        <v>1.65E-3</v>
      </c>
      <c r="Y281" s="169">
        <f t="shared" si="7"/>
        <v>4.9499999999999995E-3</v>
      </c>
      <c r="Z281" s="169">
        <v>0</v>
      </c>
      <c r="AA281" s="170">
        <f t="shared" si="8"/>
        <v>0</v>
      </c>
      <c r="AR281" s="22" t="s">
        <v>156</v>
      </c>
      <c r="AT281" s="22" t="s">
        <v>152</v>
      </c>
      <c r="AU281" s="22" t="s">
        <v>109</v>
      </c>
      <c r="AY281" s="22" t="s">
        <v>151</v>
      </c>
      <c r="BE281" s="109">
        <f t="shared" si="9"/>
        <v>0</v>
      </c>
      <c r="BF281" s="109">
        <f t="shared" si="10"/>
        <v>0</v>
      </c>
      <c r="BG281" s="109">
        <f t="shared" si="11"/>
        <v>0</v>
      </c>
      <c r="BH281" s="109">
        <f t="shared" si="12"/>
        <v>0</v>
      </c>
      <c r="BI281" s="109">
        <f t="shared" si="13"/>
        <v>0</v>
      </c>
      <c r="BJ281" s="22" t="s">
        <v>82</v>
      </c>
      <c r="BK281" s="109">
        <f t="shared" si="14"/>
        <v>0</v>
      </c>
      <c r="BL281" s="22" t="s">
        <v>156</v>
      </c>
      <c r="BM281" s="22" t="s">
        <v>431</v>
      </c>
    </row>
    <row r="282" spans="2:65" s="1" customFormat="1" ht="25.5" customHeight="1">
      <c r="B282" s="135"/>
      <c r="C282" s="202" t="s">
        <v>432</v>
      </c>
      <c r="D282" s="202" t="s">
        <v>255</v>
      </c>
      <c r="E282" s="203" t="s">
        <v>433</v>
      </c>
      <c r="F282" s="290" t="s">
        <v>434</v>
      </c>
      <c r="G282" s="290"/>
      <c r="H282" s="290"/>
      <c r="I282" s="290"/>
      <c r="J282" s="204" t="s">
        <v>326</v>
      </c>
      <c r="K282" s="205">
        <v>3</v>
      </c>
      <c r="L282" s="291">
        <v>0</v>
      </c>
      <c r="M282" s="291"/>
      <c r="N282" s="292">
        <f t="shared" si="5"/>
        <v>0</v>
      </c>
      <c r="O282" s="277"/>
      <c r="P282" s="277"/>
      <c r="Q282" s="277"/>
      <c r="R282" s="138"/>
      <c r="T282" s="168" t="s">
        <v>5</v>
      </c>
      <c r="U282" s="47" t="s">
        <v>39</v>
      </c>
      <c r="V282" s="39"/>
      <c r="W282" s="169">
        <f t="shared" si="6"/>
        <v>0</v>
      </c>
      <c r="X282" s="169">
        <v>2.3E-2</v>
      </c>
      <c r="Y282" s="169">
        <f t="shared" si="7"/>
        <v>6.9000000000000006E-2</v>
      </c>
      <c r="Z282" s="169">
        <v>0</v>
      </c>
      <c r="AA282" s="170">
        <f t="shared" si="8"/>
        <v>0</v>
      </c>
      <c r="AR282" s="22" t="s">
        <v>199</v>
      </c>
      <c r="AT282" s="22" t="s">
        <v>255</v>
      </c>
      <c r="AU282" s="22" t="s">
        <v>109</v>
      </c>
      <c r="AY282" s="22" t="s">
        <v>151</v>
      </c>
      <c r="BE282" s="109">
        <f t="shared" si="9"/>
        <v>0</v>
      </c>
      <c r="BF282" s="109">
        <f t="shared" si="10"/>
        <v>0</v>
      </c>
      <c r="BG282" s="109">
        <f t="shared" si="11"/>
        <v>0</v>
      </c>
      <c r="BH282" s="109">
        <f t="shared" si="12"/>
        <v>0</v>
      </c>
      <c r="BI282" s="109">
        <f t="shared" si="13"/>
        <v>0</v>
      </c>
      <c r="BJ282" s="22" t="s">
        <v>82</v>
      </c>
      <c r="BK282" s="109">
        <f t="shared" si="14"/>
        <v>0</v>
      </c>
      <c r="BL282" s="22" t="s">
        <v>156</v>
      </c>
      <c r="BM282" s="22" t="s">
        <v>435</v>
      </c>
    </row>
    <row r="283" spans="2:65" s="1" customFormat="1" ht="16.5" customHeight="1">
      <c r="B283" s="135"/>
      <c r="C283" s="164" t="s">
        <v>436</v>
      </c>
      <c r="D283" s="164" t="s">
        <v>152</v>
      </c>
      <c r="E283" s="165" t="s">
        <v>437</v>
      </c>
      <c r="F283" s="275" t="s">
        <v>438</v>
      </c>
      <c r="G283" s="275"/>
      <c r="H283" s="275"/>
      <c r="I283" s="275"/>
      <c r="J283" s="166" t="s">
        <v>326</v>
      </c>
      <c r="K283" s="167">
        <v>1</v>
      </c>
      <c r="L283" s="276">
        <v>0</v>
      </c>
      <c r="M283" s="276"/>
      <c r="N283" s="277">
        <f t="shared" si="5"/>
        <v>0</v>
      </c>
      <c r="O283" s="277"/>
      <c r="P283" s="277"/>
      <c r="Q283" s="277"/>
      <c r="R283" s="138"/>
      <c r="T283" s="168" t="s">
        <v>5</v>
      </c>
      <c r="U283" s="47" t="s">
        <v>39</v>
      </c>
      <c r="V283" s="39"/>
      <c r="W283" s="169">
        <f t="shared" si="6"/>
        <v>0</v>
      </c>
      <c r="X283" s="169">
        <v>9.1E-4</v>
      </c>
      <c r="Y283" s="169">
        <f t="shared" si="7"/>
        <v>9.1E-4</v>
      </c>
      <c r="Z283" s="169">
        <v>0</v>
      </c>
      <c r="AA283" s="170">
        <f t="shared" si="8"/>
        <v>0</v>
      </c>
      <c r="AR283" s="22" t="s">
        <v>156</v>
      </c>
      <c r="AT283" s="22" t="s">
        <v>152</v>
      </c>
      <c r="AU283" s="22" t="s">
        <v>109</v>
      </c>
      <c r="AY283" s="22" t="s">
        <v>151</v>
      </c>
      <c r="BE283" s="109">
        <f t="shared" si="9"/>
        <v>0</v>
      </c>
      <c r="BF283" s="109">
        <f t="shared" si="10"/>
        <v>0</v>
      </c>
      <c r="BG283" s="109">
        <f t="shared" si="11"/>
        <v>0</v>
      </c>
      <c r="BH283" s="109">
        <f t="shared" si="12"/>
        <v>0</v>
      </c>
      <c r="BI283" s="109">
        <f t="shared" si="13"/>
        <v>0</v>
      </c>
      <c r="BJ283" s="22" t="s">
        <v>82</v>
      </c>
      <c r="BK283" s="109">
        <f t="shared" si="14"/>
        <v>0</v>
      </c>
      <c r="BL283" s="22" t="s">
        <v>156</v>
      </c>
      <c r="BM283" s="22" t="s">
        <v>439</v>
      </c>
    </row>
    <row r="284" spans="2:65" s="1" customFormat="1" ht="25.5" customHeight="1">
      <c r="B284" s="135"/>
      <c r="C284" s="202" t="s">
        <v>440</v>
      </c>
      <c r="D284" s="202" t="s">
        <v>255</v>
      </c>
      <c r="E284" s="203" t="s">
        <v>441</v>
      </c>
      <c r="F284" s="290" t="s">
        <v>442</v>
      </c>
      <c r="G284" s="290"/>
      <c r="H284" s="290"/>
      <c r="I284" s="290"/>
      <c r="J284" s="204" t="s">
        <v>326</v>
      </c>
      <c r="K284" s="205">
        <v>1</v>
      </c>
      <c r="L284" s="291">
        <v>0</v>
      </c>
      <c r="M284" s="291"/>
      <c r="N284" s="292">
        <f t="shared" si="5"/>
        <v>0</v>
      </c>
      <c r="O284" s="277"/>
      <c r="P284" s="277"/>
      <c r="Q284" s="277"/>
      <c r="R284" s="138"/>
      <c r="T284" s="168" t="s">
        <v>5</v>
      </c>
      <c r="U284" s="47" t="s">
        <v>39</v>
      </c>
      <c r="V284" s="39"/>
      <c r="W284" s="169">
        <f t="shared" si="6"/>
        <v>0</v>
      </c>
      <c r="X284" s="169">
        <v>0</v>
      </c>
      <c r="Y284" s="169">
        <f t="shared" si="7"/>
        <v>0</v>
      </c>
      <c r="Z284" s="169">
        <v>0</v>
      </c>
      <c r="AA284" s="170">
        <f t="shared" si="8"/>
        <v>0</v>
      </c>
      <c r="AR284" s="22" t="s">
        <v>199</v>
      </c>
      <c r="AT284" s="22" t="s">
        <v>255</v>
      </c>
      <c r="AU284" s="22" t="s">
        <v>109</v>
      </c>
      <c r="AY284" s="22" t="s">
        <v>151</v>
      </c>
      <c r="BE284" s="109">
        <f t="shared" si="9"/>
        <v>0</v>
      </c>
      <c r="BF284" s="109">
        <f t="shared" si="10"/>
        <v>0</v>
      </c>
      <c r="BG284" s="109">
        <f t="shared" si="11"/>
        <v>0</v>
      </c>
      <c r="BH284" s="109">
        <f t="shared" si="12"/>
        <v>0</v>
      </c>
      <c r="BI284" s="109">
        <f t="shared" si="13"/>
        <v>0</v>
      </c>
      <c r="BJ284" s="22" t="s">
        <v>82</v>
      </c>
      <c r="BK284" s="109">
        <f t="shared" si="14"/>
        <v>0</v>
      </c>
      <c r="BL284" s="22" t="s">
        <v>156</v>
      </c>
      <c r="BM284" s="22" t="s">
        <v>443</v>
      </c>
    </row>
    <row r="285" spans="2:65" s="1" customFormat="1" ht="25.5" customHeight="1">
      <c r="B285" s="135"/>
      <c r="C285" s="164" t="s">
        <v>444</v>
      </c>
      <c r="D285" s="164" t="s">
        <v>152</v>
      </c>
      <c r="E285" s="165" t="s">
        <v>445</v>
      </c>
      <c r="F285" s="275" t="s">
        <v>446</v>
      </c>
      <c r="G285" s="275"/>
      <c r="H285" s="275"/>
      <c r="I285" s="275"/>
      <c r="J285" s="166" t="s">
        <v>326</v>
      </c>
      <c r="K285" s="167">
        <v>13</v>
      </c>
      <c r="L285" s="276">
        <v>0</v>
      </c>
      <c r="M285" s="276"/>
      <c r="N285" s="277">
        <f t="shared" si="5"/>
        <v>0</v>
      </c>
      <c r="O285" s="277"/>
      <c r="P285" s="277"/>
      <c r="Q285" s="277"/>
      <c r="R285" s="138"/>
      <c r="T285" s="168" t="s">
        <v>5</v>
      </c>
      <c r="U285" s="47" t="s">
        <v>39</v>
      </c>
      <c r="V285" s="39"/>
      <c r="W285" s="169">
        <f t="shared" si="6"/>
        <v>0</v>
      </c>
      <c r="X285" s="169">
        <v>9.1800000000000007E-3</v>
      </c>
      <c r="Y285" s="169">
        <f t="shared" si="7"/>
        <v>0.11934</v>
      </c>
      <c r="Z285" s="169">
        <v>0</v>
      </c>
      <c r="AA285" s="170">
        <f t="shared" si="8"/>
        <v>0</v>
      </c>
      <c r="AR285" s="22" t="s">
        <v>156</v>
      </c>
      <c r="AT285" s="22" t="s">
        <v>152</v>
      </c>
      <c r="AU285" s="22" t="s">
        <v>109</v>
      </c>
      <c r="AY285" s="22" t="s">
        <v>151</v>
      </c>
      <c r="BE285" s="109">
        <f t="shared" si="9"/>
        <v>0</v>
      </c>
      <c r="BF285" s="109">
        <f t="shared" si="10"/>
        <v>0</v>
      </c>
      <c r="BG285" s="109">
        <f t="shared" si="11"/>
        <v>0</v>
      </c>
      <c r="BH285" s="109">
        <f t="shared" si="12"/>
        <v>0</v>
      </c>
      <c r="BI285" s="109">
        <f t="shared" si="13"/>
        <v>0</v>
      </c>
      <c r="BJ285" s="22" t="s">
        <v>82</v>
      </c>
      <c r="BK285" s="109">
        <f t="shared" si="14"/>
        <v>0</v>
      </c>
      <c r="BL285" s="22" t="s">
        <v>156</v>
      </c>
      <c r="BM285" s="22" t="s">
        <v>447</v>
      </c>
    </row>
    <row r="286" spans="2:65" s="1" customFormat="1" ht="25.5" customHeight="1">
      <c r="B286" s="135"/>
      <c r="C286" s="202" t="s">
        <v>448</v>
      </c>
      <c r="D286" s="202" t="s">
        <v>255</v>
      </c>
      <c r="E286" s="203" t="s">
        <v>449</v>
      </c>
      <c r="F286" s="290" t="s">
        <v>450</v>
      </c>
      <c r="G286" s="290"/>
      <c r="H286" s="290"/>
      <c r="I286" s="290"/>
      <c r="J286" s="204" t="s">
        <v>326</v>
      </c>
      <c r="K286" s="205">
        <v>1</v>
      </c>
      <c r="L286" s="291">
        <v>0</v>
      </c>
      <c r="M286" s="291"/>
      <c r="N286" s="292">
        <f t="shared" si="5"/>
        <v>0</v>
      </c>
      <c r="O286" s="277"/>
      <c r="P286" s="277"/>
      <c r="Q286" s="277"/>
      <c r="R286" s="138"/>
      <c r="T286" s="168" t="s">
        <v>5</v>
      </c>
      <c r="U286" s="47" t="s">
        <v>39</v>
      </c>
      <c r="V286" s="39"/>
      <c r="W286" s="169">
        <f t="shared" si="6"/>
        <v>0</v>
      </c>
      <c r="X286" s="169">
        <v>0.26200000000000001</v>
      </c>
      <c r="Y286" s="169">
        <f t="shared" si="7"/>
        <v>0.26200000000000001</v>
      </c>
      <c r="Z286" s="169">
        <v>0</v>
      </c>
      <c r="AA286" s="170">
        <f t="shared" si="8"/>
        <v>0</v>
      </c>
      <c r="AR286" s="22" t="s">
        <v>199</v>
      </c>
      <c r="AT286" s="22" t="s">
        <v>255</v>
      </c>
      <c r="AU286" s="22" t="s">
        <v>109</v>
      </c>
      <c r="AY286" s="22" t="s">
        <v>151</v>
      </c>
      <c r="BE286" s="109">
        <f t="shared" si="9"/>
        <v>0</v>
      </c>
      <c r="BF286" s="109">
        <f t="shared" si="10"/>
        <v>0</v>
      </c>
      <c r="BG286" s="109">
        <f t="shared" si="11"/>
        <v>0</v>
      </c>
      <c r="BH286" s="109">
        <f t="shared" si="12"/>
        <v>0</v>
      </c>
      <c r="BI286" s="109">
        <f t="shared" si="13"/>
        <v>0</v>
      </c>
      <c r="BJ286" s="22" t="s">
        <v>82</v>
      </c>
      <c r="BK286" s="109">
        <f t="shared" si="14"/>
        <v>0</v>
      </c>
      <c r="BL286" s="22" t="s">
        <v>156</v>
      </c>
      <c r="BM286" s="22" t="s">
        <v>451</v>
      </c>
    </row>
    <row r="287" spans="2:65" s="1" customFormat="1" ht="25.5" customHeight="1">
      <c r="B287" s="135"/>
      <c r="C287" s="202" t="s">
        <v>452</v>
      </c>
      <c r="D287" s="202" t="s">
        <v>255</v>
      </c>
      <c r="E287" s="203" t="s">
        <v>453</v>
      </c>
      <c r="F287" s="290" t="s">
        <v>454</v>
      </c>
      <c r="G287" s="290"/>
      <c r="H287" s="290"/>
      <c r="I287" s="290"/>
      <c r="J287" s="204" t="s">
        <v>326</v>
      </c>
      <c r="K287" s="205">
        <v>7</v>
      </c>
      <c r="L287" s="291">
        <v>0</v>
      </c>
      <c r="M287" s="291"/>
      <c r="N287" s="292">
        <f t="shared" si="5"/>
        <v>0</v>
      </c>
      <c r="O287" s="277"/>
      <c r="P287" s="277"/>
      <c r="Q287" s="277"/>
      <c r="R287" s="138"/>
      <c r="T287" s="168" t="s">
        <v>5</v>
      </c>
      <c r="U287" s="47" t="s">
        <v>39</v>
      </c>
      <c r="V287" s="39"/>
      <c r="W287" s="169">
        <f t="shared" si="6"/>
        <v>0</v>
      </c>
      <c r="X287" s="169">
        <v>0.52600000000000002</v>
      </c>
      <c r="Y287" s="169">
        <f t="shared" si="7"/>
        <v>3.6820000000000004</v>
      </c>
      <c r="Z287" s="169">
        <v>0</v>
      </c>
      <c r="AA287" s="170">
        <f t="shared" si="8"/>
        <v>0</v>
      </c>
      <c r="AR287" s="22" t="s">
        <v>199</v>
      </c>
      <c r="AT287" s="22" t="s">
        <v>255</v>
      </c>
      <c r="AU287" s="22" t="s">
        <v>109</v>
      </c>
      <c r="AY287" s="22" t="s">
        <v>151</v>
      </c>
      <c r="BE287" s="109">
        <f t="shared" si="9"/>
        <v>0</v>
      </c>
      <c r="BF287" s="109">
        <f t="shared" si="10"/>
        <v>0</v>
      </c>
      <c r="BG287" s="109">
        <f t="shared" si="11"/>
        <v>0</v>
      </c>
      <c r="BH287" s="109">
        <f t="shared" si="12"/>
        <v>0</v>
      </c>
      <c r="BI287" s="109">
        <f t="shared" si="13"/>
        <v>0</v>
      </c>
      <c r="BJ287" s="22" t="s">
        <v>82</v>
      </c>
      <c r="BK287" s="109">
        <f t="shared" si="14"/>
        <v>0</v>
      </c>
      <c r="BL287" s="22" t="s">
        <v>156</v>
      </c>
      <c r="BM287" s="22" t="s">
        <v>455</v>
      </c>
    </row>
    <row r="288" spans="2:65" s="1" customFormat="1" ht="25.5" customHeight="1">
      <c r="B288" s="135"/>
      <c r="C288" s="202" t="s">
        <v>456</v>
      </c>
      <c r="D288" s="202" t="s">
        <v>255</v>
      </c>
      <c r="E288" s="203" t="s">
        <v>457</v>
      </c>
      <c r="F288" s="290" t="s">
        <v>458</v>
      </c>
      <c r="G288" s="290"/>
      <c r="H288" s="290"/>
      <c r="I288" s="290"/>
      <c r="J288" s="204" t="s">
        <v>326</v>
      </c>
      <c r="K288" s="205">
        <v>3</v>
      </c>
      <c r="L288" s="291">
        <v>0</v>
      </c>
      <c r="M288" s="291"/>
      <c r="N288" s="292">
        <f t="shared" si="5"/>
        <v>0</v>
      </c>
      <c r="O288" s="277"/>
      <c r="P288" s="277"/>
      <c r="Q288" s="277"/>
      <c r="R288" s="138"/>
      <c r="T288" s="168" t="s">
        <v>5</v>
      </c>
      <c r="U288" s="47" t="s">
        <v>39</v>
      </c>
      <c r="V288" s="39"/>
      <c r="W288" s="169">
        <f t="shared" si="6"/>
        <v>0</v>
      </c>
      <c r="X288" s="169">
        <v>0.71</v>
      </c>
      <c r="Y288" s="169">
        <f t="shared" si="7"/>
        <v>2.13</v>
      </c>
      <c r="Z288" s="169">
        <v>0</v>
      </c>
      <c r="AA288" s="170">
        <f t="shared" si="8"/>
        <v>0</v>
      </c>
      <c r="AR288" s="22" t="s">
        <v>199</v>
      </c>
      <c r="AT288" s="22" t="s">
        <v>255</v>
      </c>
      <c r="AU288" s="22" t="s">
        <v>109</v>
      </c>
      <c r="AY288" s="22" t="s">
        <v>151</v>
      </c>
      <c r="BE288" s="109">
        <f t="shared" si="9"/>
        <v>0</v>
      </c>
      <c r="BF288" s="109">
        <f t="shared" si="10"/>
        <v>0</v>
      </c>
      <c r="BG288" s="109">
        <f t="shared" si="11"/>
        <v>0</v>
      </c>
      <c r="BH288" s="109">
        <f t="shared" si="12"/>
        <v>0</v>
      </c>
      <c r="BI288" s="109">
        <f t="shared" si="13"/>
        <v>0</v>
      </c>
      <c r="BJ288" s="22" t="s">
        <v>82</v>
      </c>
      <c r="BK288" s="109">
        <f t="shared" si="14"/>
        <v>0</v>
      </c>
      <c r="BL288" s="22" t="s">
        <v>156</v>
      </c>
      <c r="BM288" s="22" t="s">
        <v>459</v>
      </c>
    </row>
    <row r="289" spans="2:65" s="1" customFormat="1" ht="25.5" customHeight="1">
      <c r="B289" s="135"/>
      <c r="C289" s="202" t="s">
        <v>460</v>
      </c>
      <c r="D289" s="202" t="s">
        <v>255</v>
      </c>
      <c r="E289" s="203" t="s">
        <v>461</v>
      </c>
      <c r="F289" s="290" t="s">
        <v>462</v>
      </c>
      <c r="G289" s="290"/>
      <c r="H289" s="290"/>
      <c r="I289" s="290"/>
      <c r="J289" s="204" t="s">
        <v>326</v>
      </c>
      <c r="K289" s="205">
        <v>2</v>
      </c>
      <c r="L289" s="291">
        <v>0</v>
      </c>
      <c r="M289" s="291"/>
      <c r="N289" s="292">
        <f t="shared" si="5"/>
        <v>0</v>
      </c>
      <c r="O289" s="277"/>
      <c r="P289" s="277"/>
      <c r="Q289" s="277"/>
      <c r="R289" s="138"/>
      <c r="T289" s="168" t="s">
        <v>5</v>
      </c>
      <c r="U289" s="47" t="s">
        <v>39</v>
      </c>
      <c r="V289" s="39"/>
      <c r="W289" s="169">
        <f t="shared" si="6"/>
        <v>0</v>
      </c>
      <c r="X289" s="169">
        <v>0.79</v>
      </c>
      <c r="Y289" s="169">
        <f t="shared" si="7"/>
        <v>1.58</v>
      </c>
      <c r="Z289" s="169">
        <v>0</v>
      </c>
      <c r="AA289" s="170">
        <f t="shared" si="8"/>
        <v>0</v>
      </c>
      <c r="AR289" s="22" t="s">
        <v>199</v>
      </c>
      <c r="AT289" s="22" t="s">
        <v>255</v>
      </c>
      <c r="AU289" s="22" t="s">
        <v>109</v>
      </c>
      <c r="AY289" s="22" t="s">
        <v>151</v>
      </c>
      <c r="BE289" s="109">
        <f t="shared" si="9"/>
        <v>0</v>
      </c>
      <c r="BF289" s="109">
        <f t="shared" si="10"/>
        <v>0</v>
      </c>
      <c r="BG289" s="109">
        <f t="shared" si="11"/>
        <v>0</v>
      </c>
      <c r="BH289" s="109">
        <f t="shared" si="12"/>
        <v>0</v>
      </c>
      <c r="BI289" s="109">
        <f t="shared" si="13"/>
        <v>0</v>
      </c>
      <c r="BJ289" s="22" t="s">
        <v>82</v>
      </c>
      <c r="BK289" s="109">
        <f t="shared" si="14"/>
        <v>0</v>
      </c>
      <c r="BL289" s="22" t="s">
        <v>156</v>
      </c>
      <c r="BM289" s="22" t="s">
        <v>463</v>
      </c>
    </row>
    <row r="290" spans="2:65" s="1" customFormat="1" ht="25.5" customHeight="1">
      <c r="B290" s="135"/>
      <c r="C290" s="164" t="s">
        <v>464</v>
      </c>
      <c r="D290" s="164" t="s">
        <v>152</v>
      </c>
      <c r="E290" s="165" t="s">
        <v>465</v>
      </c>
      <c r="F290" s="275" t="s">
        <v>466</v>
      </c>
      <c r="G290" s="275"/>
      <c r="H290" s="275"/>
      <c r="I290" s="275"/>
      <c r="J290" s="166" t="s">
        <v>326</v>
      </c>
      <c r="K290" s="167">
        <v>11</v>
      </c>
      <c r="L290" s="276">
        <v>0</v>
      </c>
      <c r="M290" s="276"/>
      <c r="N290" s="277">
        <f t="shared" si="5"/>
        <v>0</v>
      </c>
      <c r="O290" s="277"/>
      <c r="P290" s="277"/>
      <c r="Q290" s="277"/>
      <c r="R290" s="138"/>
      <c r="T290" s="168" t="s">
        <v>5</v>
      </c>
      <c r="U290" s="47" t="s">
        <v>39</v>
      </c>
      <c r="V290" s="39"/>
      <c r="W290" s="169">
        <f t="shared" si="6"/>
        <v>0</v>
      </c>
      <c r="X290" s="169">
        <v>1.1469999999999999E-2</v>
      </c>
      <c r="Y290" s="169">
        <f t="shared" si="7"/>
        <v>0.12617</v>
      </c>
      <c r="Z290" s="169">
        <v>0</v>
      </c>
      <c r="AA290" s="170">
        <f t="shared" si="8"/>
        <v>0</v>
      </c>
      <c r="AR290" s="22" t="s">
        <v>156</v>
      </c>
      <c r="AT290" s="22" t="s">
        <v>152</v>
      </c>
      <c r="AU290" s="22" t="s">
        <v>109</v>
      </c>
      <c r="AY290" s="22" t="s">
        <v>151</v>
      </c>
      <c r="BE290" s="109">
        <f t="shared" si="9"/>
        <v>0</v>
      </c>
      <c r="BF290" s="109">
        <f t="shared" si="10"/>
        <v>0</v>
      </c>
      <c r="BG290" s="109">
        <f t="shared" si="11"/>
        <v>0</v>
      </c>
      <c r="BH290" s="109">
        <f t="shared" si="12"/>
        <v>0</v>
      </c>
      <c r="BI290" s="109">
        <f t="shared" si="13"/>
        <v>0</v>
      </c>
      <c r="BJ290" s="22" t="s">
        <v>82</v>
      </c>
      <c r="BK290" s="109">
        <f t="shared" si="14"/>
        <v>0</v>
      </c>
      <c r="BL290" s="22" t="s">
        <v>156</v>
      </c>
      <c r="BM290" s="22" t="s">
        <v>467</v>
      </c>
    </row>
    <row r="291" spans="2:65" s="1" customFormat="1" ht="16.5" customHeight="1">
      <c r="B291" s="135"/>
      <c r="C291" s="202" t="s">
        <v>468</v>
      </c>
      <c r="D291" s="202" t="s">
        <v>255</v>
      </c>
      <c r="E291" s="203" t="s">
        <v>469</v>
      </c>
      <c r="F291" s="290" t="s">
        <v>470</v>
      </c>
      <c r="G291" s="290"/>
      <c r="H291" s="290"/>
      <c r="I291" s="290"/>
      <c r="J291" s="204" t="s">
        <v>326</v>
      </c>
      <c r="K291" s="205">
        <v>11</v>
      </c>
      <c r="L291" s="291">
        <v>0</v>
      </c>
      <c r="M291" s="291"/>
      <c r="N291" s="292">
        <f t="shared" si="5"/>
        <v>0</v>
      </c>
      <c r="O291" s="277"/>
      <c r="P291" s="277"/>
      <c r="Q291" s="277"/>
      <c r="R291" s="138"/>
      <c r="T291" s="168" t="s">
        <v>5</v>
      </c>
      <c r="U291" s="47" t="s">
        <v>39</v>
      </c>
      <c r="V291" s="39"/>
      <c r="W291" s="169">
        <f t="shared" si="6"/>
        <v>0</v>
      </c>
      <c r="X291" s="169">
        <v>0.58499999999999996</v>
      </c>
      <c r="Y291" s="169">
        <f t="shared" si="7"/>
        <v>6.4349999999999996</v>
      </c>
      <c r="Z291" s="169">
        <v>0</v>
      </c>
      <c r="AA291" s="170">
        <f t="shared" si="8"/>
        <v>0</v>
      </c>
      <c r="AR291" s="22" t="s">
        <v>199</v>
      </c>
      <c r="AT291" s="22" t="s">
        <v>255</v>
      </c>
      <c r="AU291" s="22" t="s">
        <v>109</v>
      </c>
      <c r="AY291" s="22" t="s">
        <v>151</v>
      </c>
      <c r="BE291" s="109">
        <f t="shared" si="9"/>
        <v>0</v>
      </c>
      <c r="BF291" s="109">
        <f t="shared" si="10"/>
        <v>0</v>
      </c>
      <c r="BG291" s="109">
        <f t="shared" si="11"/>
        <v>0</v>
      </c>
      <c r="BH291" s="109">
        <f t="shared" si="12"/>
        <v>0</v>
      </c>
      <c r="BI291" s="109">
        <f t="shared" si="13"/>
        <v>0</v>
      </c>
      <c r="BJ291" s="22" t="s">
        <v>82</v>
      </c>
      <c r="BK291" s="109">
        <f t="shared" si="14"/>
        <v>0</v>
      </c>
      <c r="BL291" s="22" t="s">
        <v>156</v>
      </c>
      <c r="BM291" s="22" t="s">
        <v>471</v>
      </c>
    </row>
    <row r="292" spans="2:65" s="1" customFormat="1" ht="25.5" customHeight="1">
      <c r="B292" s="135"/>
      <c r="C292" s="202" t="s">
        <v>472</v>
      </c>
      <c r="D292" s="202" t="s">
        <v>255</v>
      </c>
      <c r="E292" s="203" t="s">
        <v>473</v>
      </c>
      <c r="F292" s="290" t="s">
        <v>474</v>
      </c>
      <c r="G292" s="290"/>
      <c r="H292" s="290"/>
      <c r="I292" s="290"/>
      <c r="J292" s="204" t="s">
        <v>326</v>
      </c>
      <c r="K292" s="205">
        <v>2</v>
      </c>
      <c r="L292" s="291">
        <v>0</v>
      </c>
      <c r="M292" s="291"/>
      <c r="N292" s="292">
        <f t="shared" si="5"/>
        <v>0</v>
      </c>
      <c r="O292" s="277"/>
      <c r="P292" s="277"/>
      <c r="Q292" s="277"/>
      <c r="R292" s="138"/>
      <c r="T292" s="168" t="s">
        <v>5</v>
      </c>
      <c r="U292" s="47" t="s">
        <v>39</v>
      </c>
      <c r="V292" s="39"/>
      <c r="W292" s="169">
        <f t="shared" si="6"/>
        <v>0</v>
      </c>
      <c r="X292" s="169">
        <v>3.3000000000000002E-2</v>
      </c>
      <c r="Y292" s="169">
        <f t="shared" si="7"/>
        <v>6.6000000000000003E-2</v>
      </c>
      <c r="Z292" s="169">
        <v>0</v>
      </c>
      <c r="AA292" s="170">
        <f t="shared" si="8"/>
        <v>0</v>
      </c>
      <c r="AR292" s="22" t="s">
        <v>199</v>
      </c>
      <c r="AT292" s="22" t="s">
        <v>255</v>
      </c>
      <c r="AU292" s="22" t="s">
        <v>109</v>
      </c>
      <c r="AY292" s="22" t="s">
        <v>151</v>
      </c>
      <c r="BE292" s="109">
        <f t="shared" si="9"/>
        <v>0</v>
      </c>
      <c r="BF292" s="109">
        <f t="shared" si="10"/>
        <v>0</v>
      </c>
      <c r="BG292" s="109">
        <f t="shared" si="11"/>
        <v>0</v>
      </c>
      <c r="BH292" s="109">
        <f t="shared" si="12"/>
        <v>0</v>
      </c>
      <c r="BI292" s="109">
        <f t="shared" si="13"/>
        <v>0</v>
      </c>
      <c r="BJ292" s="22" t="s">
        <v>82</v>
      </c>
      <c r="BK292" s="109">
        <f t="shared" si="14"/>
        <v>0</v>
      </c>
      <c r="BL292" s="22" t="s">
        <v>156</v>
      </c>
      <c r="BM292" s="22" t="s">
        <v>475</v>
      </c>
    </row>
    <row r="293" spans="2:65" s="1" customFormat="1" ht="25.5" customHeight="1">
      <c r="B293" s="135"/>
      <c r="C293" s="202" t="s">
        <v>476</v>
      </c>
      <c r="D293" s="202" t="s">
        <v>255</v>
      </c>
      <c r="E293" s="203" t="s">
        <v>477</v>
      </c>
      <c r="F293" s="290" t="s">
        <v>478</v>
      </c>
      <c r="G293" s="290"/>
      <c r="H293" s="290"/>
      <c r="I293" s="290"/>
      <c r="J293" s="204" t="s">
        <v>326</v>
      </c>
      <c r="K293" s="205">
        <v>10</v>
      </c>
      <c r="L293" s="291">
        <v>0</v>
      </c>
      <c r="M293" s="291"/>
      <c r="N293" s="292">
        <f t="shared" si="5"/>
        <v>0</v>
      </c>
      <c r="O293" s="277"/>
      <c r="P293" s="277"/>
      <c r="Q293" s="277"/>
      <c r="R293" s="138"/>
      <c r="T293" s="168" t="s">
        <v>5</v>
      </c>
      <c r="U293" s="47" t="s">
        <v>39</v>
      </c>
      <c r="V293" s="39"/>
      <c r="W293" s="169">
        <f t="shared" si="6"/>
        <v>0</v>
      </c>
      <c r="X293" s="169">
        <v>5.0999999999999997E-2</v>
      </c>
      <c r="Y293" s="169">
        <f t="shared" si="7"/>
        <v>0.51</v>
      </c>
      <c r="Z293" s="169">
        <v>0</v>
      </c>
      <c r="AA293" s="170">
        <f t="shared" si="8"/>
        <v>0</v>
      </c>
      <c r="AR293" s="22" t="s">
        <v>199</v>
      </c>
      <c r="AT293" s="22" t="s">
        <v>255</v>
      </c>
      <c r="AU293" s="22" t="s">
        <v>109</v>
      </c>
      <c r="AY293" s="22" t="s">
        <v>151</v>
      </c>
      <c r="BE293" s="109">
        <f t="shared" si="9"/>
        <v>0</v>
      </c>
      <c r="BF293" s="109">
        <f t="shared" si="10"/>
        <v>0</v>
      </c>
      <c r="BG293" s="109">
        <f t="shared" si="11"/>
        <v>0</v>
      </c>
      <c r="BH293" s="109">
        <f t="shared" si="12"/>
        <v>0</v>
      </c>
      <c r="BI293" s="109">
        <f t="shared" si="13"/>
        <v>0</v>
      </c>
      <c r="BJ293" s="22" t="s">
        <v>82</v>
      </c>
      <c r="BK293" s="109">
        <f t="shared" si="14"/>
        <v>0</v>
      </c>
      <c r="BL293" s="22" t="s">
        <v>156</v>
      </c>
      <c r="BM293" s="22" t="s">
        <v>479</v>
      </c>
    </row>
    <row r="294" spans="2:65" s="1" customFormat="1" ht="25.5" customHeight="1">
      <c r="B294" s="135"/>
      <c r="C294" s="202" t="s">
        <v>480</v>
      </c>
      <c r="D294" s="202" t="s">
        <v>255</v>
      </c>
      <c r="E294" s="203" t="s">
        <v>481</v>
      </c>
      <c r="F294" s="290" t="s">
        <v>482</v>
      </c>
      <c r="G294" s="290"/>
      <c r="H294" s="290"/>
      <c r="I294" s="290"/>
      <c r="J294" s="204" t="s">
        <v>326</v>
      </c>
      <c r="K294" s="205">
        <v>8</v>
      </c>
      <c r="L294" s="291">
        <v>0</v>
      </c>
      <c r="M294" s="291"/>
      <c r="N294" s="292">
        <f t="shared" si="5"/>
        <v>0</v>
      </c>
      <c r="O294" s="277"/>
      <c r="P294" s="277"/>
      <c r="Q294" s="277"/>
      <c r="R294" s="138"/>
      <c r="T294" s="168" t="s">
        <v>5</v>
      </c>
      <c r="U294" s="47" t="s">
        <v>39</v>
      </c>
      <c r="V294" s="39"/>
      <c r="W294" s="169">
        <f t="shared" si="6"/>
        <v>0</v>
      </c>
      <c r="X294" s="169">
        <v>5.0999999999999997E-2</v>
      </c>
      <c r="Y294" s="169">
        <f t="shared" si="7"/>
        <v>0.40799999999999997</v>
      </c>
      <c r="Z294" s="169">
        <v>0</v>
      </c>
      <c r="AA294" s="170">
        <f t="shared" si="8"/>
        <v>0</v>
      </c>
      <c r="AR294" s="22" t="s">
        <v>199</v>
      </c>
      <c r="AT294" s="22" t="s">
        <v>255</v>
      </c>
      <c r="AU294" s="22" t="s">
        <v>109</v>
      </c>
      <c r="AY294" s="22" t="s">
        <v>151</v>
      </c>
      <c r="BE294" s="109">
        <f t="shared" si="9"/>
        <v>0</v>
      </c>
      <c r="BF294" s="109">
        <f t="shared" si="10"/>
        <v>0</v>
      </c>
      <c r="BG294" s="109">
        <f t="shared" si="11"/>
        <v>0</v>
      </c>
      <c r="BH294" s="109">
        <f t="shared" si="12"/>
        <v>0</v>
      </c>
      <c r="BI294" s="109">
        <f t="shared" si="13"/>
        <v>0</v>
      </c>
      <c r="BJ294" s="22" t="s">
        <v>82</v>
      </c>
      <c r="BK294" s="109">
        <f t="shared" si="14"/>
        <v>0</v>
      </c>
      <c r="BL294" s="22" t="s">
        <v>156</v>
      </c>
      <c r="BM294" s="22" t="s">
        <v>483</v>
      </c>
    </row>
    <row r="295" spans="2:65" s="1" customFormat="1" ht="25.5" customHeight="1">
      <c r="B295" s="135"/>
      <c r="C295" s="202" t="s">
        <v>484</v>
      </c>
      <c r="D295" s="202" t="s">
        <v>255</v>
      </c>
      <c r="E295" s="203" t="s">
        <v>485</v>
      </c>
      <c r="F295" s="290" t="s">
        <v>486</v>
      </c>
      <c r="G295" s="290"/>
      <c r="H295" s="290"/>
      <c r="I295" s="290"/>
      <c r="J295" s="204" t="s">
        <v>326</v>
      </c>
      <c r="K295" s="205">
        <v>5</v>
      </c>
      <c r="L295" s="291">
        <v>0</v>
      </c>
      <c r="M295" s="291"/>
      <c r="N295" s="292">
        <f t="shared" si="5"/>
        <v>0</v>
      </c>
      <c r="O295" s="277"/>
      <c r="P295" s="277"/>
      <c r="Q295" s="277"/>
      <c r="R295" s="138"/>
      <c r="T295" s="168" t="s">
        <v>5</v>
      </c>
      <c r="U295" s="47" t="s">
        <v>39</v>
      </c>
      <c r="V295" s="39"/>
      <c r="W295" s="169">
        <f t="shared" si="6"/>
        <v>0</v>
      </c>
      <c r="X295" s="169">
        <v>5.0999999999999997E-2</v>
      </c>
      <c r="Y295" s="169">
        <f t="shared" si="7"/>
        <v>0.255</v>
      </c>
      <c r="Z295" s="169">
        <v>0</v>
      </c>
      <c r="AA295" s="170">
        <f t="shared" si="8"/>
        <v>0</v>
      </c>
      <c r="AR295" s="22" t="s">
        <v>199</v>
      </c>
      <c r="AT295" s="22" t="s">
        <v>255</v>
      </c>
      <c r="AU295" s="22" t="s">
        <v>109</v>
      </c>
      <c r="AY295" s="22" t="s">
        <v>151</v>
      </c>
      <c r="BE295" s="109">
        <f t="shared" si="9"/>
        <v>0</v>
      </c>
      <c r="BF295" s="109">
        <f t="shared" si="10"/>
        <v>0</v>
      </c>
      <c r="BG295" s="109">
        <f t="shared" si="11"/>
        <v>0</v>
      </c>
      <c r="BH295" s="109">
        <f t="shared" si="12"/>
        <v>0</v>
      </c>
      <c r="BI295" s="109">
        <f t="shared" si="13"/>
        <v>0</v>
      </c>
      <c r="BJ295" s="22" t="s">
        <v>82</v>
      </c>
      <c r="BK295" s="109">
        <f t="shared" si="14"/>
        <v>0</v>
      </c>
      <c r="BL295" s="22" t="s">
        <v>156</v>
      </c>
      <c r="BM295" s="22" t="s">
        <v>487</v>
      </c>
    </row>
    <row r="296" spans="2:65" s="1" customFormat="1" ht="25.5" customHeight="1">
      <c r="B296" s="135"/>
      <c r="C296" s="164" t="s">
        <v>488</v>
      </c>
      <c r="D296" s="164" t="s">
        <v>152</v>
      </c>
      <c r="E296" s="165" t="s">
        <v>489</v>
      </c>
      <c r="F296" s="275" t="s">
        <v>490</v>
      </c>
      <c r="G296" s="275"/>
      <c r="H296" s="275"/>
      <c r="I296" s="275"/>
      <c r="J296" s="166" t="s">
        <v>326</v>
      </c>
      <c r="K296" s="167">
        <v>11</v>
      </c>
      <c r="L296" s="276">
        <v>0</v>
      </c>
      <c r="M296" s="276"/>
      <c r="N296" s="277">
        <f t="shared" si="5"/>
        <v>0</v>
      </c>
      <c r="O296" s="277"/>
      <c r="P296" s="277"/>
      <c r="Q296" s="277"/>
      <c r="R296" s="138"/>
      <c r="T296" s="168" t="s">
        <v>5</v>
      </c>
      <c r="U296" s="47" t="s">
        <v>39</v>
      </c>
      <c r="V296" s="39"/>
      <c r="W296" s="169">
        <f t="shared" si="6"/>
        <v>0</v>
      </c>
      <c r="X296" s="169">
        <v>2.7529999999999999E-2</v>
      </c>
      <c r="Y296" s="169">
        <f t="shared" si="7"/>
        <v>0.30282999999999999</v>
      </c>
      <c r="Z296" s="169">
        <v>0</v>
      </c>
      <c r="AA296" s="170">
        <f t="shared" si="8"/>
        <v>0</v>
      </c>
      <c r="AR296" s="22" t="s">
        <v>156</v>
      </c>
      <c r="AT296" s="22" t="s">
        <v>152</v>
      </c>
      <c r="AU296" s="22" t="s">
        <v>109</v>
      </c>
      <c r="AY296" s="22" t="s">
        <v>151</v>
      </c>
      <c r="BE296" s="109">
        <f t="shared" si="9"/>
        <v>0</v>
      </c>
      <c r="BF296" s="109">
        <f t="shared" si="10"/>
        <v>0</v>
      </c>
      <c r="BG296" s="109">
        <f t="shared" si="11"/>
        <v>0</v>
      </c>
      <c r="BH296" s="109">
        <f t="shared" si="12"/>
        <v>0</v>
      </c>
      <c r="BI296" s="109">
        <f t="shared" si="13"/>
        <v>0</v>
      </c>
      <c r="BJ296" s="22" t="s">
        <v>82</v>
      </c>
      <c r="BK296" s="109">
        <f t="shared" si="14"/>
        <v>0</v>
      </c>
      <c r="BL296" s="22" t="s">
        <v>156</v>
      </c>
      <c r="BM296" s="22" t="s">
        <v>491</v>
      </c>
    </row>
    <row r="297" spans="2:65" s="1" customFormat="1" ht="25.5" customHeight="1">
      <c r="B297" s="135"/>
      <c r="C297" s="202" t="s">
        <v>492</v>
      </c>
      <c r="D297" s="202" t="s">
        <v>255</v>
      </c>
      <c r="E297" s="203" t="s">
        <v>493</v>
      </c>
      <c r="F297" s="290" t="s">
        <v>494</v>
      </c>
      <c r="G297" s="290"/>
      <c r="H297" s="290"/>
      <c r="I297" s="290"/>
      <c r="J297" s="204" t="s">
        <v>326</v>
      </c>
      <c r="K297" s="205">
        <v>11</v>
      </c>
      <c r="L297" s="291">
        <v>0</v>
      </c>
      <c r="M297" s="291"/>
      <c r="N297" s="292">
        <f t="shared" si="5"/>
        <v>0</v>
      </c>
      <c r="O297" s="277"/>
      <c r="P297" s="277"/>
      <c r="Q297" s="277"/>
      <c r="R297" s="138"/>
      <c r="T297" s="168" t="s">
        <v>5</v>
      </c>
      <c r="U297" s="47" t="s">
        <v>39</v>
      </c>
      <c r="V297" s="39"/>
      <c r="W297" s="169">
        <f t="shared" si="6"/>
        <v>0</v>
      </c>
      <c r="X297" s="169">
        <v>2.1</v>
      </c>
      <c r="Y297" s="169">
        <f t="shared" si="7"/>
        <v>23.1</v>
      </c>
      <c r="Z297" s="169">
        <v>0</v>
      </c>
      <c r="AA297" s="170">
        <f t="shared" si="8"/>
        <v>0</v>
      </c>
      <c r="AR297" s="22" t="s">
        <v>199</v>
      </c>
      <c r="AT297" s="22" t="s">
        <v>255</v>
      </c>
      <c r="AU297" s="22" t="s">
        <v>109</v>
      </c>
      <c r="AY297" s="22" t="s">
        <v>151</v>
      </c>
      <c r="BE297" s="109">
        <f t="shared" si="9"/>
        <v>0</v>
      </c>
      <c r="BF297" s="109">
        <f t="shared" si="10"/>
        <v>0</v>
      </c>
      <c r="BG297" s="109">
        <f t="shared" si="11"/>
        <v>0</v>
      </c>
      <c r="BH297" s="109">
        <f t="shared" si="12"/>
        <v>0</v>
      </c>
      <c r="BI297" s="109">
        <f t="shared" si="13"/>
        <v>0</v>
      </c>
      <c r="BJ297" s="22" t="s">
        <v>82</v>
      </c>
      <c r="BK297" s="109">
        <f t="shared" si="14"/>
        <v>0</v>
      </c>
      <c r="BL297" s="22" t="s">
        <v>156</v>
      </c>
      <c r="BM297" s="22" t="s">
        <v>495</v>
      </c>
    </row>
    <row r="298" spans="2:65" s="1" customFormat="1" ht="25.5" customHeight="1">
      <c r="B298" s="135"/>
      <c r="C298" s="164" t="s">
        <v>496</v>
      </c>
      <c r="D298" s="164" t="s">
        <v>152</v>
      </c>
      <c r="E298" s="165" t="s">
        <v>497</v>
      </c>
      <c r="F298" s="275" t="s">
        <v>498</v>
      </c>
      <c r="G298" s="275"/>
      <c r="H298" s="275"/>
      <c r="I298" s="275"/>
      <c r="J298" s="166" t="s">
        <v>326</v>
      </c>
      <c r="K298" s="167">
        <v>11</v>
      </c>
      <c r="L298" s="276">
        <v>0</v>
      </c>
      <c r="M298" s="276"/>
      <c r="N298" s="277">
        <f t="shared" si="5"/>
        <v>0</v>
      </c>
      <c r="O298" s="277"/>
      <c r="P298" s="277"/>
      <c r="Q298" s="277"/>
      <c r="R298" s="138"/>
      <c r="T298" s="168" t="s">
        <v>5</v>
      </c>
      <c r="U298" s="47" t="s">
        <v>39</v>
      </c>
      <c r="V298" s="39"/>
      <c r="W298" s="169">
        <f t="shared" si="6"/>
        <v>0</v>
      </c>
      <c r="X298" s="169">
        <v>3.8260000000000002E-2</v>
      </c>
      <c r="Y298" s="169">
        <f t="shared" si="7"/>
        <v>0.42086000000000001</v>
      </c>
      <c r="Z298" s="169">
        <v>0</v>
      </c>
      <c r="AA298" s="170">
        <f t="shared" si="8"/>
        <v>0</v>
      </c>
      <c r="AR298" s="22" t="s">
        <v>156</v>
      </c>
      <c r="AT298" s="22" t="s">
        <v>152</v>
      </c>
      <c r="AU298" s="22" t="s">
        <v>109</v>
      </c>
      <c r="AY298" s="22" t="s">
        <v>151</v>
      </c>
      <c r="BE298" s="109">
        <f t="shared" si="9"/>
        <v>0</v>
      </c>
      <c r="BF298" s="109">
        <f t="shared" si="10"/>
        <v>0</v>
      </c>
      <c r="BG298" s="109">
        <f t="shared" si="11"/>
        <v>0</v>
      </c>
      <c r="BH298" s="109">
        <f t="shared" si="12"/>
        <v>0</v>
      </c>
      <c r="BI298" s="109">
        <f t="shared" si="13"/>
        <v>0</v>
      </c>
      <c r="BJ298" s="22" t="s">
        <v>82</v>
      </c>
      <c r="BK298" s="109">
        <f t="shared" si="14"/>
        <v>0</v>
      </c>
      <c r="BL298" s="22" t="s">
        <v>156</v>
      </c>
      <c r="BM298" s="22" t="s">
        <v>499</v>
      </c>
    </row>
    <row r="299" spans="2:65" s="1" customFormat="1" ht="25.5" customHeight="1">
      <c r="B299" s="135"/>
      <c r="C299" s="202" t="s">
        <v>500</v>
      </c>
      <c r="D299" s="202" t="s">
        <v>255</v>
      </c>
      <c r="E299" s="203" t="s">
        <v>501</v>
      </c>
      <c r="F299" s="290" t="s">
        <v>502</v>
      </c>
      <c r="G299" s="290"/>
      <c r="H299" s="290"/>
      <c r="I299" s="290"/>
      <c r="J299" s="204" t="s">
        <v>326</v>
      </c>
      <c r="K299" s="205">
        <v>11</v>
      </c>
      <c r="L299" s="291">
        <v>0</v>
      </c>
      <c r="M299" s="291"/>
      <c r="N299" s="292">
        <f t="shared" si="5"/>
        <v>0</v>
      </c>
      <c r="O299" s="277"/>
      <c r="P299" s="277"/>
      <c r="Q299" s="277"/>
      <c r="R299" s="138"/>
      <c r="T299" s="168" t="s">
        <v>5</v>
      </c>
      <c r="U299" s="47" t="s">
        <v>39</v>
      </c>
      <c r="V299" s="39"/>
      <c r="W299" s="169">
        <f t="shared" si="6"/>
        <v>0</v>
      </c>
      <c r="X299" s="169">
        <v>0.06</v>
      </c>
      <c r="Y299" s="169">
        <f t="shared" si="7"/>
        <v>0.65999999999999992</v>
      </c>
      <c r="Z299" s="169">
        <v>0</v>
      </c>
      <c r="AA299" s="170">
        <f t="shared" si="8"/>
        <v>0</v>
      </c>
      <c r="AR299" s="22" t="s">
        <v>199</v>
      </c>
      <c r="AT299" s="22" t="s">
        <v>255</v>
      </c>
      <c r="AU299" s="22" t="s">
        <v>109</v>
      </c>
      <c r="AY299" s="22" t="s">
        <v>151</v>
      </c>
      <c r="BE299" s="109">
        <f t="shared" si="9"/>
        <v>0</v>
      </c>
      <c r="BF299" s="109">
        <f t="shared" si="10"/>
        <v>0</v>
      </c>
      <c r="BG299" s="109">
        <f t="shared" si="11"/>
        <v>0</v>
      </c>
      <c r="BH299" s="109">
        <f t="shared" si="12"/>
        <v>0</v>
      </c>
      <c r="BI299" s="109">
        <f t="shared" si="13"/>
        <v>0</v>
      </c>
      <c r="BJ299" s="22" t="s">
        <v>82</v>
      </c>
      <c r="BK299" s="109">
        <f t="shared" si="14"/>
        <v>0</v>
      </c>
      <c r="BL299" s="22" t="s">
        <v>156</v>
      </c>
      <c r="BM299" s="22" t="s">
        <v>503</v>
      </c>
    </row>
    <row r="300" spans="2:65" s="1" customFormat="1" ht="25.5" customHeight="1">
      <c r="B300" s="135"/>
      <c r="C300" s="164" t="s">
        <v>504</v>
      </c>
      <c r="D300" s="164" t="s">
        <v>152</v>
      </c>
      <c r="E300" s="165" t="s">
        <v>505</v>
      </c>
      <c r="F300" s="275" t="s">
        <v>506</v>
      </c>
      <c r="G300" s="275"/>
      <c r="H300" s="275"/>
      <c r="I300" s="275"/>
      <c r="J300" s="166" t="s">
        <v>507</v>
      </c>
      <c r="K300" s="167">
        <v>6</v>
      </c>
      <c r="L300" s="276">
        <v>0</v>
      </c>
      <c r="M300" s="276"/>
      <c r="N300" s="277">
        <f t="shared" si="5"/>
        <v>0</v>
      </c>
      <c r="O300" s="277"/>
      <c r="P300" s="277"/>
      <c r="Q300" s="277"/>
      <c r="R300" s="138"/>
      <c r="T300" s="168" t="s">
        <v>5</v>
      </c>
      <c r="U300" s="47" t="s">
        <v>39</v>
      </c>
      <c r="V300" s="39"/>
      <c r="W300" s="169">
        <f t="shared" si="6"/>
        <v>0</v>
      </c>
      <c r="X300" s="169">
        <v>0</v>
      </c>
      <c r="Y300" s="169">
        <f t="shared" si="7"/>
        <v>0</v>
      </c>
      <c r="Z300" s="169">
        <v>0</v>
      </c>
      <c r="AA300" s="170">
        <f t="shared" si="8"/>
        <v>0</v>
      </c>
      <c r="AR300" s="22" t="s">
        <v>156</v>
      </c>
      <c r="AT300" s="22" t="s">
        <v>152</v>
      </c>
      <c r="AU300" s="22" t="s">
        <v>109</v>
      </c>
      <c r="AY300" s="22" t="s">
        <v>151</v>
      </c>
      <c r="BE300" s="109">
        <f t="shared" si="9"/>
        <v>0</v>
      </c>
      <c r="BF300" s="109">
        <f t="shared" si="10"/>
        <v>0</v>
      </c>
      <c r="BG300" s="109">
        <f t="shared" si="11"/>
        <v>0</v>
      </c>
      <c r="BH300" s="109">
        <f t="shared" si="12"/>
        <v>0</v>
      </c>
      <c r="BI300" s="109">
        <f t="shared" si="13"/>
        <v>0</v>
      </c>
      <c r="BJ300" s="22" t="s">
        <v>82</v>
      </c>
      <c r="BK300" s="109">
        <f t="shared" si="14"/>
        <v>0</v>
      </c>
      <c r="BL300" s="22" t="s">
        <v>156</v>
      </c>
      <c r="BM300" s="22" t="s">
        <v>508</v>
      </c>
    </row>
    <row r="301" spans="2:65" s="1" customFormat="1" ht="16.5" customHeight="1">
      <c r="B301" s="135"/>
      <c r="C301" s="164" t="s">
        <v>509</v>
      </c>
      <c r="D301" s="164" t="s">
        <v>152</v>
      </c>
      <c r="E301" s="165" t="s">
        <v>510</v>
      </c>
      <c r="F301" s="275" t="s">
        <v>511</v>
      </c>
      <c r="G301" s="275"/>
      <c r="H301" s="275"/>
      <c r="I301" s="275"/>
      <c r="J301" s="166" t="s">
        <v>507</v>
      </c>
      <c r="K301" s="167">
        <v>1</v>
      </c>
      <c r="L301" s="276">
        <v>0</v>
      </c>
      <c r="M301" s="276"/>
      <c r="N301" s="277">
        <f t="shared" si="5"/>
        <v>0</v>
      </c>
      <c r="O301" s="277"/>
      <c r="P301" s="277"/>
      <c r="Q301" s="277"/>
      <c r="R301" s="138"/>
      <c r="T301" s="168" t="s">
        <v>5</v>
      </c>
      <c r="U301" s="47" t="s">
        <v>39</v>
      </c>
      <c r="V301" s="39"/>
      <c r="W301" s="169">
        <f t="shared" si="6"/>
        <v>0</v>
      </c>
      <c r="X301" s="169">
        <v>0</v>
      </c>
      <c r="Y301" s="169">
        <f t="shared" si="7"/>
        <v>0</v>
      </c>
      <c r="Z301" s="169">
        <v>0</v>
      </c>
      <c r="AA301" s="170">
        <f t="shared" si="8"/>
        <v>0</v>
      </c>
      <c r="AR301" s="22" t="s">
        <v>156</v>
      </c>
      <c r="AT301" s="22" t="s">
        <v>152</v>
      </c>
      <c r="AU301" s="22" t="s">
        <v>109</v>
      </c>
      <c r="AY301" s="22" t="s">
        <v>151</v>
      </c>
      <c r="BE301" s="109">
        <f t="shared" si="9"/>
        <v>0</v>
      </c>
      <c r="BF301" s="109">
        <f t="shared" si="10"/>
        <v>0</v>
      </c>
      <c r="BG301" s="109">
        <f t="shared" si="11"/>
        <v>0</v>
      </c>
      <c r="BH301" s="109">
        <f t="shared" si="12"/>
        <v>0</v>
      </c>
      <c r="BI301" s="109">
        <f t="shared" si="13"/>
        <v>0</v>
      </c>
      <c r="BJ301" s="22" t="s">
        <v>82</v>
      </c>
      <c r="BK301" s="109">
        <f t="shared" si="14"/>
        <v>0</v>
      </c>
      <c r="BL301" s="22" t="s">
        <v>156</v>
      </c>
      <c r="BM301" s="22" t="s">
        <v>512</v>
      </c>
    </row>
    <row r="302" spans="2:65" s="12" customFormat="1" ht="51" customHeight="1">
      <c r="B302" s="187"/>
      <c r="C302" s="188"/>
      <c r="D302" s="188"/>
      <c r="E302" s="189" t="s">
        <v>5</v>
      </c>
      <c r="F302" s="284" t="s">
        <v>513</v>
      </c>
      <c r="G302" s="285"/>
      <c r="H302" s="285"/>
      <c r="I302" s="285"/>
      <c r="J302" s="188"/>
      <c r="K302" s="189" t="s">
        <v>5</v>
      </c>
      <c r="L302" s="188"/>
      <c r="M302" s="188"/>
      <c r="N302" s="188"/>
      <c r="O302" s="188"/>
      <c r="P302" s="188"/>
      <c r="Q302" s="188"/>
      <c r="R302" s="190"/>
      <c r="T302" s="191"/>
      <c r="U302" s="188"/>
      <c r="V302" s="188"/>
      <c r="W302" s="188"/>
      <c r="X302" s="188"/>
      <c r="Y302" s="188"/>
      <c r="Z302" s="188"/>
      <c r="AA302" s="192"/>
      <c r="AT302" s="193" t="s">
        <v>159</v>
      </c>
      <c r="AU302" s="193" t="s">
        <v>109</v>
      </c>
      <c r="AV302" s="12" t="s">
        <v>82</v>
      </c>
      <c r="AW302" s="12" t="s">
        <v>32</v>
      </c>
      <c r="AX302" s="12" t="s">
        <v>74</v>
      </c>
      <c r="AY302" s="193" t="s">
        <v>151</v>
      </c>
    </row>
    <row r="303" spans="2:65" s="10" customFormat="1" ht="16.5" customHeight="1">
      <c r="B303" s="171"/>
      <c r="C303" s="172"/>
      <c r="D303" s="172"/>
      <c r="E303" s="173" t="s">
        <v>5</v>
      </c>
      <c r="F303" s="280" t="s">
        <v>514</v>
      </c>
      <c r="G303" s="281"/>
      <c r="H303" s="281"/>
      <c r="I303" s="281"/>
      <c r="J303" s="172"/>
      <c r="K303" s="174">
        <v>1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159</v>
      </c>
      <c r="AU303" s="178" t="s">
        <v>109</v>
      </c>
      <c r="AV303" s="10" t="s">
        <v>109</v>
      </c>
      <c r="AW303" s="10" t="s">
        <v>32</v>
      </c>
      <c r="AX303" s="10" t="s">
        <v>82</v>
      </c>
      <c r="AY303" s="178" t="s">
        <v>151</v>
      </c>
    </row>
    <row r="304" spans="2:65" s="1" customFormat="1" ht="16.5" customHeight="1">
      <c r="B304" s="135"/>
      <c r="C304" s="164" t="s">
        <v>515</v>
      </c>
      <c r="D304" s="164" t="s">
        <v>152</v>
      </c>
      <c r="E304" s="165" t="s">
        <v>516</v>
      </c>
      <c r="F304" s="275" t="s">
        <v>517</v>
      </c>
      <c r="G304" s="275"/>
      <c r="H304" s="275"/>
      <c r="I304" s="275"/>
      <c r="J304" s="166" t="s">
        <v>507</v>
      </c>
      <c r="K304" s="167">
        <v>1</v>
      </c>
      <c r="L304" s="276">
        <v>0</v>
      </c>
      <c r="M304" s="276"/>
      <c r="N304" s="277">
        <f>ROUND(L304*K304,2)</f>
        <v>0</v>
      </c>
      <c r="O304" s="277"/>
      <c r="P304" s="277"/>
      <c r="Q304" s="277"/>
      <c r="R304" s="138"/>
      <c r="T304" s="168" t="s">
        <v>5</v>
      </c>
      <c r="U304" s="47" t="s">
        <v>39</v>
      </c>
      <c r="V304" s="39"/>
      <c r="W304" s="169">
        <f>V304*K304</f>
        <v>0</v>
      </c>
      <c r="X304" s="169">
        <v>0</v>
      </c>
      <c r="Y304" s="169">
        <f>X304*K304</f>
        <v>0</v>
      </c>
      <c r="Z304" s="169">
        <v>0</v>
      </c>
      <c r="AA304" s="170">
        <f>Z304*K304</f>
        <v>0</v>
      </c>
      <c r="AR304" s="22" t="s">
        <v>156</v>
      </c>
      <c r="AT304" s="22" t="s">
        <v>152</v>
      </c>
      <c r="AU304" s="22" t="s">
        <v>109</v>
      </c>
      <c r="AY304" s="22" t="s">
        <v>151</v>
      </c>
      <c r="BE304" s="109">
        <f>IF(U304="základní",N304,0)</f>
        <v>0</v>
      </c>
      <c r="BF304" s="109">
        <f>IF(U304="snížená",N304,0)</f>
        <v>0</v>
      </c>
      <c r="BG304" s="109">
        <f>IF(U304="zákl. přenesená",N304,0)</f>
        <v>0</v>
      </c>
      <c r="BH304" s="109">
        <f>IF(U304="sníž. přenesená",N304,0)</f>
        <v>0</v>
      </c>
      <c r="BI304" s="109">
        <f>IF(U304="nulová",N304,0)</f>
        <v>0</v>
      </c>
      <c r="BJ304" s="22" t="s">
        <v>82</v>
      </c>
      <c r="BK304" s="109">
        <f>ROUND(L304*K304,2)</f>
        <v>0</v>
      </c>
      <c r="BL304" s="22" t="s">
        <v>156</v>
      </c>
      <c r="BM304" s="22" t="s">
        <v>518</v>
      </c>
    </row>
    <row r="305" spans="2:65" s="12" customFormat="1" ht="16.5" customHeight="1">
      <c r="B305" s="187"/>
      <c r="C305" s="188"/>
      <c r="D305" s="188"/>
      <c r="E305" s="189" t="s">
        <v>5</v>
      </c>
      <c r="F305" s="284" t="s">
        <v>519</v>
      </c>
      <c r="G305" s="285"/>
      <c r="H305" s="285"/>
      <c r="I305" s="285"/>
      <c r="J305" s="188"/>
      <c r="K305" s="189" t="s">
        <v>5</v>
      </c>
      <c r="L305" s="188"/>
      <c r="M305" s="188"/>
      <c r="N305" s="188"/>
      <c r="O305" s="188"/>
      <c r="P305" s="188"/>
      <c r="Q305" s="188"/>
      <c r="R305" s="190"/>
      <c r="T305" s="191"/>
      <c r="U305" s="188"/>
      <c r="V305" s="188"/>
      <c r="W305" s="188"/>
      <c r="X305" s="188"/>
      <c r="Y305" s="188"/>
      <c r="Z305" s="188"/>
      <c r="AA305" s="192"/>
      <c r="AT305" s="193" t="s">
        <v>159</v>
      </c>
      <c r="AU305" s="193" t="s">
        <v>109</v>
      </c>
      <c r="AV305" s="12" t="s">
        <v>82</v>
      </c>
      <c r="AW305" s="12" t="s">
        <v>32</v>
      </c>
      <c r="AX305" s="12" t="s">
        <v>74</v>
      </c>
      <c r="AY305" s="193" t="s">
        <v>151</v>
      </c>
    </row>
    <row r="306" spans="2:65" s="10" customFormat="1" ht="16.5" customHeight="1">
      <c r="B306" s="171"/>
      <c r="C306" s="172"/>
      <c r="D306" s="172"/>
      <c r="E306" s="173" t="s">
        <v>5</v>
      </c>
      <c r="F306" s="280" t="s">
        <v>514</v>
      </c>
      <c r="G306" s="281"/>
      <c r="H306" s="281"/>
      <c r="I306" s="281"/>
      <c r="J306" s="172"/>
      <c r="K306" s="174">
        <v>1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159</v>
      </c>
      <c r="AU306" s="178" t="s">
        <v>109</v>
      </c>
      <c r="AV306" s="10" t="s">
        <v>109</v>
      </c>
      <c r="AW306" s="10" t="s">
        <v>32</v>
      </c>
      <c r="AX306" s="10" t="s">
        <v>82</v>
      </c>
      <c r="AY306" s="178" t="s">
        <v>151</v>
      </c>
    </row>
    <row r="307" spans="2:65" s="9" customFormat="1" ht="29.85" customHeight="1">
      <c r="B307" s="153"/>
      <c r="C307" s="154"/>
      <c r="D307" s="163" t="s">
        <v>125</v>
      </c>
      <c r="E307" s="163"/>
      <c r="F307" s="163"/>
      <c r="G307" s="163"/>
      <c r="H307" s="163"/>
      <c r="I307" s="163"/>
      <c r="J307" s="163"/>
      <c r="K307" s="163"/>
      <c r="L307" s="163"/>
      <c r="M307" s="163"/>
      <c r="N307" s="296">
        <f>BK307</f>
        <v>0</v>
      </c>
      <c r="O307" s="297"/>
      <c r="P307" s="297"/>
      <c r="Q307" s="297"/>
      <c r="R307" s="156"/>
      <c r="T307" s="157"/>
      <c r="U307" s="154"/>
      <c r="V307" s="154"/>
      <c r="W307" s="158">
        <f>SUM(W308:W317)</f>
        <v>0</v>
      </c>
      <c r="X307" s="154"/>
      <c r="Y307" s="158">
        <f>SUM(Y308:Y317)</f>
        <v>1.46412E-2</v>
      </c>
      <c r="Z307" s="154"/>
      <c r="AA307" s="159">
        <f>SUM(AA308:AA317)</f>
        <v>24.387000000000004</v>
      </c>
      <c r="AR307" s="160" t="s">
        <v>82</v>
      </c>
      <c r="AT307" s="161" t="s">
        <v>73</v>
      </c>
      <c r="AU307" s="161" t="s">
        <v>82</v>
      </c>
      <c r="AY307" s="160" t="s">
        <v>151</v>
      </c>
      <c r="BK307" s="162">
        <f>SUM(BK308:BK317)</f>
        <v>0</v>
      </c>
    </row>
    <row r="308" spans="2:65" s="1" customFormat="1" ht="25.5" customHeight="1">
      <c r="B308" s="135"/>
      <c r="C308" s="164" t="s">
        <v>520</v>
      </c>
      <c r="D308" s="164" t="s">
        <v>152</v>
      </c>
      <c r="E308" s="165" t="s">
        <v>521</v>
      </c>
      <c r="F308" s="275" t="s">
        <v>522</v>
      </c>
      <c r="G308" s="275"/>
      <c r="H308" s="275"/>
      <c r="I308" s="275"/>
      <c r="J308" s="166" t="s">
        <v>170</v>
      </c>
      <c r="K308" s="167">
        <v>46</v>
      </c>
      <c r="L308" s="276">
        <v>0</v>
      </c>
      <c r="M308" s="276"/>
      <c r="N308" s="277">
        <f>ROUND(L308*K308,2)</f>
        <v>0</v>
      </c>
      <c r="O308" s="277"/>
      <c r="P308" s="277"/>
      <c r="Q308" s="277"/>
      <c r="R308" s="138"/>
      <c r="T308" s="168" t="s">
        <v>5</v>
      </c>
      <c r="U308" s="47" t="s">
        <v>39</v>
      </c>
      <c r="V308" s="39"/>
      <c r="W308" s="169">
        <f>V308*K308</f>
        <v>0</v>
      </c>
      <c r="X308" s="169">
        <v>0</v>
      </c>
      <c r="Y308" s="169">
        <f>X308*K308</f>
        <v>0</v>
      </c>
      <c r="Z308" s="169">
        <v>0</v>
      </c>
      <c r="AA308" s="170">
        <f>Z308*K308</f>
        <v>0</v>
      </c>
      <c r="AR308" s="22" t="s">
        <v>156</v>
      </c>
      <c r="AT308" s="22" t="s">
        <v>152</v>
      </c>
      <c r="AU308" s="22" t="s">
        <v>109</v>
      </c>
      <c r="AY308" s="22" t="s">
        <v>151</v>
      </c>
      <c r="BE308" s="109">
        <f>IF(U308="základní",N308,0)</f>
        <v>0</v>
      </c>
      <c r="BF308" s="109">
        <f>IF(U308="snížená",N308,0)</f>
        <v>0</v>
      </c>
      <c r="BG308" s="109">
        <f>IF(U308="zákl. přenesená",N308,0)</f>
        <v>0</v>
      </c>
      <c r="BH308" s="109">
        <f>IF(U308="sníž. přenesená",N308,0)</f>
        <v>0</v>
      </c>
      <c r="BI308" s="109">
        <f>IF(U308="nulová",N308,0)</f>
        <v>0</v>
      </c>
      <c r="BJ308" s="22" t="s">
        <v>82</v>
      </c>
      <c r="BK308" s="109">
        <f>ROUND(L308*K308,2)</f>
        <v>0</v>
      </c>
      <c r="BL308" s="22" t="s">
        <v>156</v>
      </c>
      <c r="BM308" s="22" t="s">
        <v>523</v>
      </c>
    </row>
    <row r="309" spans="2:65" s="10" customFormat="1" ht="25.5" customHeight="1">
      <c r="B309" s="171"/>
      <c r="C309" s="172"/>
      <c r="D309" s="172"/>
      <c r="E309" s="173" t="s">
        <v>5</v>
      </c>
      <c r="F309" s="278" t="s">
        <v>524</v>
      </c>
      <c r="G309" s="279"/>
      <c r="H309" s="279"/>
      <c r="I309" s="279"/>
      <c r="J309" s="172"/>
      <c r="K309" s="174">
        <v>22</v>
      </c>
      <c r="L309" s="172"/>
      <c r="M309" s="172"/>
      <c r="N309" s="172"/>
      <c r="O309" s="172"/>
      <c r="P309" s="172"/>
      <c r="Q309" s="172"/>
      <c r="R309" s="175"/>
      <c r="T309" s="176"/>
      <c r="U309" s="172"/>
      <c r="V309" s="172"/>
      <c r="W309" s="172"/>
      <c r="X309" s="172"/>
      <c r="Y309" s="172"/>
      <c r="Z309" s="172"/>
      <c r="AA309" s="177"/>
      <c r="AT309" s="178" t="s">
        <v>159</v>
      </c>
      <c r="AU309" s="178" t="s">
        <v>109</v>
      </c>
      <c r="AV309" s="10" t="s">
        <v>109</v>
      </c>
      <c r="AW309" s="10" t="s">
        <v>32</v>
      </c>
      <c r="AX309" s="10" t="s">
        <v>74</v>
      </c>
      <c r="AY309" s="178" t="s">
        <v>151</v>
      </c>
    </row>
    <row r="310" spans="2:65" s="10" customFormat="1" ht="38.25" customHeight="1">
      <c r="B310" s="171"/>
      <c r="C310" s="172"/>
      <c r="D310" s="172"/>
      <c r="E310" s="173" t="s">
        <v>5</v>
      </c>
      <c r="F310" s="280" t="s">
        <v>525</v>
      </c>
      <c r="G310" s="281"/>
      <c r="H310" s="281"/>
      <c r="I310" s="281"/>
      <c r="J310" s="172"/>
      <c r="K310" s="174">
        <v>24</v>
      </c>
      <c r="L310" s="172"/>
      <c r="M310" s="172"/>
      <c r="N310" s="172"/>
      <c r="O310" s="172"/>
      <c r="P310" s="172"/>
      <c r="Q310" s="172"/>
      <c r="R310" s="175"/>
      <c r="T310" s="176"/>
      <c r="U310" s="172"/>
      <c r="V310" s="172"/>
      <c r="W310" s="172"/>
      <c r="X310" s="172"/>
      <c r="Y310" s="172"/>
      <c r="Z310" s="172"/>
      <c r="AA310" s="177"/>
      <c r="AT310" s="178" t="s">
        <v>159</v>
      </c>
      <c r="AU310" s="178" t="s">
        <v>109</v>
      </c>
      <c r="AV310" s="10" t="s">
        <v>109</v>
      </c>
      <c r="AW310" s="10" t="s">
        <v>32</v>
      </c>
      <c r="AX310" s="10" t="s">
        <v>74</v>
      </c>
      <c r="AY310" s="178" t="s">
        <v>151</v>
      </c>
    </row>
    <row r="311" spans="2:65" s="11" customFormat="1" ht="16.5" customHeight="1">
      <c r="B311" s="179"/>
      <c r="C311" s="180"/>
      <c r="D311" s="180"/>
      <c r="E311" s="181" t="s">
        <v>5</v>
      </c>
      <c r="F311" s="282" t="s">
        <v>161</v>
      </c>
      <c r="G311" s="283"/>
      <c r="H311" s="283"/>
      <c r="I311" s="283"/>
      <c r="J311" s="180"/>
      <c r="K311" s="182">
        <v>46</v>
      </c>
      <c r="L311" s="180"/>
      <c r="M311" s="180"/>
      <c r="N311" s="180"/>
      <c r="O311" s="180"/>
      <c r="P311" s="180"/>
      <c r="Q311" s="180"/>
      <c r="R311" s="183"/>
      <c r="T311" s="184"/>
      <c r="U311" s="180"/>
      <c r="V311" s="180"/>
      <c r="W311" s="180"/>
      <c r="X311" s="180"/>
      <c r="Y311" s="180"/>
      <c r="Z311" s="180"/>
      <c r="AA311" s="185"/>
      <c r="AT311" s="186" t="s">
        <v>159</v>
      </c>
      <c r="AU311" s="186" t="s">
        <v>109</v>
      </c>
      <c r="AV311" s="11" t="s">
        <v>156</v>
      </c>
      <c r="AW311" s="11" t="s">
        <v>32</v>
      </c>
      <c r="AX311" s="11" t="s">
        <v>82</v>
      </c>
      <c r="AY311" s="186" t="s">
        <v>151</v>
      </c>
    </row>
    <row r="312" spans="2:65" s="1" customFormat="1" ht="16.5" customHeight="1">
      <c r="B312" s="135"/>
      <c r="C312" s="164" t="s">
        <v>526</v>
      </c>
      <c r="D312" s="164" t="s">
        <v>152</v>
      </c>
      <c r="E312" s="165" t="s">
        <v>527</v>
      </c>
      <c r="F312" s="275" t="s">
        <v>528</v>
      </c>
      <c r="G312" s="275"/>
      <c r="H312" s="275"/>
      <c r="I312" s="275"/>
      <c r="J312" s="166" t="s">
        <v>174</v>
      </c>
      <c r="K312" s="167">
        <v>9.9600000000000009</v>
      </c>
      <c r="L312" s="276">
        <v>0</v>
      </c>
      <c r="M312" s="276"/>
      <c r="N312" s="277">
        <f>ROUND(L312*K312,2)</f>
        <v>0</v>
      </c>
      <c r="O312" s="277"/>
      <c r="P312" s="277"/>
      <c r="Q312" s="277"/>
      <c r="R312" s="138"/>
      <c r="T312" s="168" t="s">
        <v>5</v>
      </c>
      <c r="U312" s="47" t="s">
        <v>39</v>
      </c>
      <c r="V312" s="39"/>
      <c r="W312" s="169">
        <f>V312*K312</f>
        <v>0</v>
      </c>
      <c r="X312" s="169">
        <v>1.47E-3</v>
      </c>
      <c r="Y312" s="169">
        <f>X312*K312</f>
        <v>1.46412E-2</v>
      </c>
      <c r="Z312" s="169">
        <v>2.4470000000000001</v>
      </c>
      <c r="AA312" s="170">
        <f>Z312*K312</f>
        <v>24.372120000000002</v>
      </c>
      <c r="AR312" s="22" t="s">
        <v>156</v>
      </c>
      <c r="AT312" s="22" t="s">
        <v>152</v>
      </c>
      <c r="AU312" s="22" t="s">
        <v>109</v>
      </c>
      <c r="AY312" s="22" t="s">
        <v>151</v>
      </c>
      <c r="BE312" s="109">
        <f>IF(U312="základní",N312,0)</f>
        <v>0</v>
      </c>
      <c r="BF312" s="109">
        <f>IF(U312="snížená",N312,0)</f>
        <v>0</v>
      </c>
      <c r="BG312" s="109">
        <f>IF(U312="zákl. přenesená",N312,0)</f>
        <v>0</v>
      </c>
      <c r="BH312" s="109">
        <f>IF(U312="sníž. přenesená",N312,0)</f>
        <v>0</v>
      </c>
      <c r="BI312" s="109">
        <f>IF(U312="nulová",N312,0)</f>
        <v>0</v>
      </c>
      <c r="BJ312" s="22" t="s">
        <v>82</v>
      </c>
      <c r="BK312" s="109">
        <f>ROUND(L312*K312,2)</f>
        <v>0</v>
      </c>
      <c r="BL312" s="22" t="s">
        <v>156</v>
      </c>
      <c r="BM312" s="22" t="s">
        <v>529</v>
      </c>
    </row>
    <row r="313" spans="2:65" s="12" customFormat="1" ht="16.5" customHeight="1">
      <c r="B313" s="187"/>
      <c r="C313" s="188"/>
      <c r="D313" s="188"/>
      <c r="E313" s="189" t="s">
        <v>5</v>
      </c>
      <c r="F313" s="284" t="s">
        <v>193</v>
      </c>
      <c r="G313" s="285"/>
      <c r="H313" s="285"/>
      <c r="I313" s="285"/>
      <c r="J313" s="188"/>
      <c r="K313" s="189" t="s">
        <v>5</v>
      </c>
      <c r="L313" s="188"/>
      <c r="M313" s="188"/>
      <c r="N313" s="188"/>
      <c r="O313" s="188"/>
      <c r="P313" s="188"/>
      <c r="Q313" s="188"/>
      <c r="R313" s="190"/>
      <c r="T313" s="191"/>
      <c r="U313" s="188"/>
      <c r="V313" s="188"/>
      <c r="W313" s="188"/>
      <c r="X313" s="188"/>
      <c r="Y313" s="188"/>
      <c r="Z313" s="188"/>
      <c r="AA313" s="192"/>
      <c r="AT313" s="193" t="s">
        <v>159</v>
      </c>
      <c r="AU313" s="193" t="s">
        <v>109</v>
      </c>
      <c r="AV313" s="12" t="s">
        <v>82</v>
      </c>
      <c r="AW313" s="12" t="s">
        <v>32</v>
      </c>
      <c r="AX313" s="12" t="s">
        <v>74</v>
      </c>
      <c r="AY313" s="193" t="s">
        <v>151</v>
      </c>
    </row>
    <row r="314" spans="2:65" s="10" customFormat="1" ht="16.5" customHeight="1">
      <c r="B314" s="171"/>
      <c r="C314" s="172"/>
      <c r="D314" s="172"/>
      <c r="E314" s="173" t="s">
        <v>5</v>
      </c>
      <c r="F314" s="280" t="s">
        <v>530</v>
      </c>
      <c r="G314" s="281"/>
      <c r="H314" s="281"/>
      <c r="I314" s="281"/>
      <c r="J314" s="172"/>
      <c r="K314" s="174">
        <v>9</v>
      </c>
      <c r="L314" s="172"/>
      <c r="M314" s="172"/>
      <c r="N314" s="172"/>
      <c r="O314" s="172"/>
      <c r="P314" s="172"/>
      <c r="Q314" s="172"/>
      <c r="R314" s="175"/>
      <c r="T314" s="176"/>
      <c r="U314" s="172"/>
      <c r="V314" s="172"/>
      <c r="W314" s="172"/>
      <c r="X314" s="172"/>
      <c r="Y314" s="172"/>
      <c r="Z314" s="172"/>
      <c r="AA314" s="177"/>
      <c r="AT314" s="178" t="s">
        <v>159</v>
      </c>
      <c r="AU314" s="178" t="s">
        <v>109</v>
      </c>
      <c r="AV314" s="10" t="s">
        <v>109</v>
      </c>
      <c r="AW314" s="10" t="s">
        <v>32</v>
      </c>
      <c r="AX314" s="10" t="s">
        <v>74</v>
      </c>
      <c r="AY314" s="178" t="s">
        <v>151</v>
      </c>
    </row>
    <row r="315" spans="2:65" s="10" customFormat="1" ht="25.5" customHeight="1">
      <c r="B315" s="171"/>
      <c r="C315" s="172"/>
      <c r="D315" s="172"/>
      <c r="E315" s="173" t="s">
        <v>5</v>
      </c>
      <c r="F315" s="280" t="s">
        <v>531</v>
      </c>
      <c r="G315" s="281"/>
      <c r="H315" s="281"/>
      <c r="I315" s="281"/>
      <c r="J315" s="172"/>
      <c r="K315" s="174">
        <v>0.96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159</v>
      </c>
      <c r="AU315" s="178" t="s">
        <v>109</v>
      </c>
      <c r="AV315" s="10" t="s">
        <v>109</v>
      </c>
      <c r="AW315" s="10" t="s">
        <v>32</v>
      </c>
      <c r="AX315" s="10" t="s">
        <v>74</v>
      </c>
      <c r="AY315" s="178" t="s">
        <v>151</v>
      </c>
    </row>
    <row r="316" spans="2:65" s="11" customFormat="1" ht="16.5" customHeight="1">
      <c r="B316" s="179"/>
      <c r="C316" s="180"/>
      <c r="D316" s="180"/>
      <c r="E316" s="181" t="s">
        <v>5</v>
      </c>
      <c r="F316" s="282" t="s">
        <v>161</v>
      </c>
      <c r="G316" s="283"/>
      <c r="H316" s="283"/>
      <c r="I316" s="283"/>
      <c r="J316" s="180"/>
      <c r="K316" s="182">
        <v>9.9600000000000009</v>
      </c>
      <c r="L316" s="180"/>
      <c r="M316" s="180"/>
      <c r="N316" s="180"/>
      <c r="O316" s="180"/>
      <c r="P316" s="180"/>
      <c r="Q316" s="180"/>
      <c r="R316" s="183"/>
      <c r="T316" s="184"/>
      <c r="U316" s="180"/>
      <c r="V316" s="180"/>
      <c r="W316" s="180"/>
      <c r="X316" s="180"/>
      <c r="Y316" s="180"/>
      <c r="Z316" s="180"/>
      <c r="AA316" s="185"/>
      <c r="AT316" s="186" t="s">
        <v>159</v>
      </c>
      <c r="AU316" s="186" t="s">
        <v>109</v>
      </c>
      <c r="AV316" s="11" t="s">
        <v>156</v>
      </c>
      <c r="AW316" s="11" t="s">
        <v>32</v>
      </c>
      <c r="AX316" s="11" t="s">
        <v>82</v>
      </c>
      <c r="AY316" s="186" t="s">
        <v>151</v>
      </c>
    </row>
    <row r="317" spans="2:65" s="1" customFormat="1" ht="25.5" customHeight="1">
      <c r="B317" s="135"/>
      <c r="C317" s="164" t="s">
        <v>532</v>
      </c>
      <c r="D317" s="164" t="s">
        <v>152</v>
      </c>
      <c r="E317" s="165" t="s">
        <v>533</v>
      </c>
      <c r="F317" s="275" t="s">
        <v>534</v>
      </c>
      <c r="G317" s="275"/>
      <c r="H317" s="275"/>
      <c r="I317" s="275"/>
      <c r="J317" s="166" t="s">
        <v>170</v>
      </c>
      <c r="K317" s="167">
        <v>6</v>
      </c>
      <c r="L317" s="276">
        <v>0</v>
      </c>
      <c r="M317" s="276"/>
      <c r="N317" s="277">
        <f>ROUND(L317*K317,2)</f>
        <v>0</v>
      </c>
      <c r="O317" s="277"/>
      <c r="P317" s="277"/>
      <c r="Q317" s="277"/>
      <c r="R317" s="138"/>
      <c r="T317" s="168" t="s">
        <v>5</v>
      </c>
      <c r="U317" s="47" t="s">
        <v>39</v>
      </c>
      <c r="V317" s="39"/>
      <c r="W317" s="169">
        <f>V317*K317</f>
        <v>0</v>
      </c>
      <c r="X317" s="169">
        <v>0</v>
      </c>
      <c r="Y317" s="169">
        <f>X317*K317</f>
        <v>0</v>
      </c>
      <c r="Z317" s="169">
        <v>2.48E-3</v>
      </c>
      <c r="AA317" s="170">
        <f>Z317*K317</f>
        <v>1.4880000000000001E-2</v>
      </c>
      <c r="AR317" s="22" t="s">
        <v>156</v>
      </c>
      <c r="AT317" s="22" t="s">
        <v>152</v>
      </c>
      <c r="AU317" s="22" t="s">
        <v>109</v>
      </c>
      <c r="AY317" s="22" t="s">
        <v>151</v>
      </c>
      <c r="BE317" s="109">
        <f>IF(U317="základní",N317,0)</f>
        <v>0</v>
      </c>
      <c r="BF317" s="109">
        <f>IF(U317="snížená",N317,0)</f>
        <v>0</v>
      </c>
      <c r="BG317" s="109">
        <f>IF(U317="zákl. přenesená",N317,0)</f>
        <v>0</v>
      </c>
      <c r="BH317" s="109">
        <f>IF(U317="sníž. přenesená",N317,0)</f>
        <v>0</v>
      </c>
      <c r="BI317" s="109">
        <f>IF(U317="nulová",N317,0)</f>
        <v>0</v>
      </c>
      <c r="BJ317" s="22" t="s">
        <v>82</v>
      </c>
      <c r="BK317" s="109">
        <f>ROUND(L317*K317,2)</f>
        <v>0</v>
      </c>
      <c r="BL317" s="22" t="s">
        <v>156</v>
      </c>
      <c r="BM317" s="22" t="s">
        <v>535</v>
      </c>
    </row>
    <row r="318" spans="2:65" s="9" customFormat="1" ht="29.85" customHeight="1">
      <c r="B318" s="153"/>
      <c r="C318" s="154"/>
      <c r="D318" s="163" t="s">
        <v>126</v>
      </c>
      <c r="E318" s="163"/>
      <c r="F318" s="163"/>
      <c r="G318" s="163"/>
      <c r="H318" s="163"/>
      <c r="I318" s="163"/>
      <c r="J318" s="163"/>
      <c r="K318" s="163"/>
      <c r="L318" s="163"/>
      <c r="M318" s="163"/>
      <c r="N318" s="298">
        <f>BK318</f>
        <v>0</v>
      </c>
      <c r="O318" s="299"/>
      <c r="P318" s="299"/>
      <c r="Q318" s="299"/>
      <c r="R318" s="156"/>
      <c r="T318" s="157"/>
      <c r="U318" s="154"/>
      <c r="V318" s="154"/>
      <c r="W318" s="158">
        <f>SUM(W319:W339)</f>
        <v>0</v>
      </c>
      <c r="X318" s="154"/>
      <c r="Y318" s="158">
        <f>SUM(Y319:Y339)</f>
        <v>0</v>
      </c>
      <c r="Z318" s="154"/>
      <c r="AA318" s="159">
        <f>SUM(AA319:AA339)</f>
        <v>0</v>
      </c>
      <c r="AR318" s="160" t="s">
        <v>82</v>
      </c>
      <c r="AT318" s="161" t="s">
        <v>73</v>
      </c>
      <c r="AU318" s="161" t="s">
        <v>82</v>
      </c>
      <c r="AY318" s="160" t="s">
        <v>151</v>
      </c>
      <c r="BK318" s="162">
        <f>SUM(BK319:BK339)</f>
        <v>0</v>
      </c>
    </row>
    <row r="319" spans="2:65" s="1" customFormat="1" ht="25.5" customHeight="1">
      <c r="B319" s="135"/>
      <c r="C319" s="164" t="s">
        <v>536</v>
      </c>
      <c r="D319" s="164" t="s">
        <v>152</v>
      </c>
      <c r="E319" s="165" t="s">
        <v>537</v>
      </c>
      <c r="F319" s="275" t="s">
        <v>538</v>
      </c>
      <c r="G319" s="275"/>
      <c r="H319" s="275"/>
      <c r="I319" s="275"/>
      <c r="J319" s="166" t="s">
        <v>258</v>
      </c>
      <c r="K319" s="167">
        <v>11.334</v>
      </c>
      <c r="L319" s="276">
        <v>0</v>
      </c>
      <c r="M319" s="276"/>
      <c r="N319" s="277">
        <f>ROUND(L319*K319,2)</f>
        <v>0</v>
      </c>
      <c r="O319" s="277"/>
      <c r="P319" s="277"/>
      <c r="Q319" s="277"/>
      <c r="R319" s="138"/>
      <c r="T319" s="168" t="s">
        <v>5</v>
      </c>
      <c r="U319" s="47" t="s">
        <v>39</v>
      </c>
      <c r="V319" s="39"/>
      <c r="W319" s="169">
        <f>V319*K319</f>
        <v>0</v>
      </c>
      <c r="X319" s="169">
        <v>0</v>
      </c>
      <c r="Y319" s="169">
        <f>X319*K319</f>
        <v>0</v>
      </c>
      <c r="Z319" s="169">
        <v>0</v>
      </c>
      <c r="AA319" s="170">
        <f>Z319*K319</f>
        <v>0</v>
      </c>
      <c r="AR319" s="22" t="s">
        <v>156</v>
      </c>
      <c r="AT319" s="22" t="s">
        <v>152</v>
      </c>
      <c r="AU319" s="22" t="s">
        <v>109</v>
      </c>
      <c r="AY319" s="22" t="s">
        <v>151</v>
      </c>
      <c r="BE319" s="109">
        <f>IF(U319="základní",N319,0)</f>
        <v>0</v>
      </c>
      <c r="BF319" s="109">
        <f>IF(U319="snížená",N319,0)</f>
        <v>0</v>
      </c>
      <c r="BG319" s="109">
        <f>IF(U319="zákl. přenesená",N319,0)</f>
        <v>0</v>
      </c>
      <c r="BH319" s="109">
        <f>IF(U319="sníž. přenesená",N319,0)</f>
        <v>0</v>
      </c>
      <c r="BI319" s="109">
        <f>IF(U319="nulová",N319,0)</f>
        <v>0</v>
      </c>
      <c r="BJ319" s="22" t="s">
        <v>82</v>
      </c>
      <c r="BK319" s="109">
        <f>ROUND(L319*K319,2)</f>
        <v>0</v>
      </c>
      <c r="BL319" s="22" t="s">
        <v>156</v>
      </c>
      <c r="BM319" s="22" t="s">
        <v>539</v>
      </c>
    </row>
    <row r="320" spans="2:65" s="12" customFormat="1" ht="16.5" customHeight="1">
      <c r="B320" s="187"/>
      <c r="C320" s="188"/>
      <c r="D320" s="188"/>
      <c r="E320" s="189" t="s">
        <v>5</v>
      </c>
      <c r="F320" s="284" t="s">
        <v>540</v>
      </c>
      <c r="G320" s="285"/>
      <c r="H320" s="285"/>
      <c r="I320" s="285"/>
      <c r="J320" s="188"/>
      <c r="K320" s="189" t="s">
        <v>5</v>
      </c>
      <c r="L320" s="188"/>
      <c r="M320" s="188"/>
      <c r="N320" s="188"/>
      <c r="O320" s="188"/>
      <c r="P320" s="188"/>
      <c r="Q320" s="188"/>
      <c r="R320" s="190"/>
      <c r="T320" s="191"/>
      <c r="U320" s="188"/>
      <c r="V320" s="188"/>
      <c r="W320" s="188"/>
      <c r="X320" s="188"/>
      <c r="Y320" s="188"/>
      <c r="Z320" s="188"/>
      <c r="AA320" s="192"/>
      <c r="AT320" s="193" t="s">
        <v>159</v>
      </c>
      <c r="AU320" s="193" t="s">
        <v>109</v>
      </c>
      <c r="AV320" s="12" t="s">
        <v>82</v>
      </c>
      <c r="AW320" s="12" t="s">
        <v>32</v>
      </c>
      <c r="AX320" s="12" t="s">
        <v>74</v>
      </c>
      <c r="AY320" s="193" t="s">
        <v>151</v>
      </c>
    </row>
    <row r="321" spans="2:65" s="10" customFormat="1" ht="25.5" customHeight="1">
      <c r="B321" s="171"/>
      <c r="C321" s="172"/>
      <c r="D321" s="172"/>
      <c r="E321" s="173" t="s">
        <v>5</v>
      </c>
      <c r="F321" s="280" t="s">
        <v>541</v>
      </c>
      <c r="G321" s="281"/>
      <c r="H321" s="281"/>
      <c r="I321" s="281"/>
      <c r="J321" s="172"/>
      <c r="K321" s="174">
        <v>5.52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159</v>
      </c>
      <c r="AU321" s="178" t="s">
        <v>109</v>
      </c>
      <c r="AV321" s="10" t="s">
        <v>109</v>
      </c>
      <c r="AW321" s="10" t="s">
        <v>32</v>
      </c>
      <c r="AX321" s="10" t="s">
        <v>74</v>
      </c>
      <c r="AY321" s="178" t="s">
        <v>151</v>
      </c>
    </row>
    <row r="322" spans="2:65" s="10" customFormat="1" ht="16.5" customHeight="1">
      <c r="B322" s="171"/>
      <c r="C322" s="172"/>
      <c r="D322" s="172"/>
      <c r="E322" s="173" t="s">
        <v>5</v>
      </c>
      <c r="F322" s="280" t="s">
        <v>542</v>
      </c>
      <c r="G322" s="281"/>
      <c r="H322" s="281"/>
      <c r="I322" s="281"/>
      <c r="J322" s="172"/>
      <c r="K322" s="174">
        <v>5.8140000000000001</v>
      </c>
      <c r="L322" s="172"/>
      <c r="M322" s="172"/>
      <c r="N322" s="172"/>
      <c r="O322" s="172"/>
      <c r="P322" s="172"/>
      <c r="Q322" s="172"/>
      <c r="R322" s="175"/>
      <c r="T322" s="176"/>
      <c r="U322" s="172"/>
      <c r="V322" s="172"/>
      <c r="W322" s="172"/>
      <c r="X322" s="172"/>
      <c r="Y322" s="172"/>
      <c r="Z322" s="172"/>
      <c r="AA322" s="177"/>
      <c r="AT322" s="178" t="s">
        <v>159</v>
      </c>
      <c r="AU322" s="178" t="s">
        <v>109</v>
      </c>
      <c r="AV322" s="10" t="s">
        <v>109</v>
      </c>
      <c r="AW322" s="10" t="s">
        <v>32</v>
      </c>
      <c r="AX322" s="10" t="s">
        <v>74</v>
      </c>
      <c r="AY322" s="178" t="s">
        <v>151</v>
      </c>
    </row>
    <row r="323" spans="2:65" s="11" customFormat="1" ht="16.5" customHeight="1">
      <c r="B323" s="179"/>
      <c r="C323" s="180"/>
      <c r="D323" s="180"/>
      <c r="E323" s="181" t="s">
        <v>5</v>
      </c>
      <c r="F323" s="282" t="s">
        <v>161</v>
      </c>
      <c r="G323" s="283"/>
      <c r="H323" s="283"/>
      <c r="I323" s="283"/>
      <c r="J323" s="180"/>
      <c r="K323" s="182">
        <v>11.334</v>
      </c>
      <c r="L323" s="180"/>
      <c r="M323" s="180"/>
      <c r="N323" s="180"/>
      <c r="O323" s="180"/>
      <c r="P323" s="180"/>
      <c r="Q323" s="180"/>
      <c r="R323" s="183"/>
      <c r="T323" s="184"/>
      <c r="U323" s="180"/>
      <c r="V323" s="180"/>
      <c r="W323" s="180"/>
      <c r="X323" s="180"/>
      <c r="Y323" s="180"/>
      <c r="Z323" s="180"/>
      <c r="AA323" s="185"/>
      <c r="AT323" s="186" t="s">
        <v>159</v>
      </c>
      <c r="AU323" s="186" t="s">
        <v>109</v>
      </c>
      <c r="AV323" s="11" t="s">
        <v>156</v>
      </c>
      <c r="AW323" s="11" t="s">
        <v>32</v>
      </c>
      <c r="AX323" s="11" t="s">
        <v>82</v>
      </c>
      <c r="AY323" s="186" t="s">
        <v>151</v>
      </c>
    </row>
    <row r="324" spans="2:65" s="1" customFormat="1" ht="25.5" customHeight="1">
      <c r="B324" s="135"/>
      <c r="C324" s="164" t="s">
        <v>543</v>
      </c>
      <c r="D324" s="164" t="s">
        <v>152</v>
      </c>
      <c r="E324" s="165" t="s">
        <v>544</v>
      </c>
      <c r="F324" s="275" t="s">
        <v>545</v>
      </c>
      <c r="G324" s="275"/>
      <c r="H324" s="275"/>
      <c r="I324" s="275"/>
      <c r="J324" s="166" t="s">
        <v>258</v>
      </c>
      <c r="K324" s="167">
        <v>102.006</v>
      </c>
      <c r="L324" s="276">
        <v>0</v>
      </c>
      <c r="M324" s="276"/>
      <c r="N324" s="277">
        <f>ROUND(L324*K324,2)</f>
        <v>0</v>
      </c>
      <c r="O324" s="277"/>
      <c r="P324" s="277"/>
      <c r="Q324" s="277"/>
      <c r="R324" s="138"/>
      <c r="T324" s="168" t="s">
        <v>5</v>
      </c>
      <c r="U324" s="47" t="s">
        <v>39</v>
      </c>
      <c r="V324" s="39"/>
      <c r="W324" s="169">
        <f>V324*K324</f>
        <v>0</v>
      </c>
      <c r="X324" s="169">
        <v>0</v>
      </c>
      <c r="Y324" s="169">
        <f>X324*K324</f>
        <v>0</v>
      </c>
      <c r="Z324" s="169">
        <v>0</v>
      </c>
      <c r="AA324" s="170">
        <f>Z324*K324</f>
        <v>0</v>
      </c>
      <c r="AR324" s="22" t="s">
        <v>156</v>
      </c>
      <c r="AT324" s="22" t="s">
        <v>152</v>
      </c>
      <c r="AU324" s="22" t="s">
        <v>109</v>
      </c>
      <c r="AY324" s="22" t="s">
        <v>151</v>
      </c>
      <c r="BE324" s="109">
        <f>IF(U324="základní",N324,0)</f>
        <v>0</v>
      </c>
      <c r="BF324" s="109">
        <f>IF(U324="snížená",N324,0)</f>
        <v>0</v>
      </c>
      <c r="BG324" s="109">
        <f>IF(U324="zákl. přenesená",N324,0)</f>
        <v>0</v>
      </c>
      <c r="BH324" s="109">
        <f>IF(U324="sníž. přenesená",N324,0)</f>
        <v>0</v>
      </c>
      <c r="BI324" s="109">
        <f>IF(U324="nulová",N324,0)</f>
        <v>0</v>
      </c>
      <c r="BJ324" s="22" t="s">
        <v>82</v>
      </c>
      <c r="BK324" s="109">
        <f>ROUND(L324*K324,2)</f>
        <v>0</v>
      </c>
      <c r="BL324" s="22" t="s">
        <v>156</v>
      </c>
      <c r="BM324" s="22" t="s">
        <v>546</v>
      </c>
    </row>
    <row r="325" spans="2:65" s="12" customFormat="1" ht="16.5" customHeight="1">
      <c r="B325" s="187"/>
      <c r="C325" s="188"/>
      <c r="D325" s="188"/>
      <c r="E325" s="189" t="s">
        <v>5</v>
      </c>
      <c r="F325" s="284" t="s">
        <v>540</v>
      </c>
      <c r="G325" s="285"/>
      <c r="H325" s="285"/>
      <c r="I325" s="285"/>
      <c r="J325" s="188"/>
      <c r="K325" s="189" t="s">
        <v>5</v>
      </c>
      <c r="L325" s="188"/>
      <c r="M325" s="188"/>
      <c r="N325" s="188"/>
      <c r="O325" s="188"/>
      <c r="P325" s="188"/>
      <c r="Q325" s="188"/>
      <c r="R325" s="190"/>
      <c r="T325" s="191"/>
      <c r="U325" s="188"/>
      <c r="V325" s="188"/>
      <c r="W325" s="188"/>
      <c r="X325" s="188"/>
      <c r="Y325" s="188"/>
      <c r="Z325" s="188"/>
      <c r="AA325" s="192"/>
      <c r="AT325" s="193" t="s">
        <v>159</v>
      </c>
      <c r="AU325" s="193" t="s">
        <v>109</v>
      </c>
      <c r="AV325" s="12" t="s">
        <v>82</v>
      </c>
      <c r="AW325" s="12" t="s">
        <v>32</v>
      </c>
      <c r="AX325" s="12" t="s">
        <v>74</v>
      </c>
      <c r="AY325" s="193" t="s">
        <v>151</v>
      </c>
    </row>
    <row r="326" spans="2:65" s="12" customFormat="1" ht="16.5" customHeight="1">
      <c r="B326" s="187"/>
      <c r="C326" s="188"/>
      <c r="D326" s="188"/>
      <c r="E326" s="189" t="s">
        <v>5</v>
      </c>
      <c r="F326" s="288" t="s">
        <v>547</v>
      </c>
      <c r="G326" s="289"/>
      <c r="H326" s="289"/>
      <c r="I326" s="289"/>
      <c r="J326" s="188"/>
      <c r="K326" s="189" t="s">
        <v>5</v>
      </c>
      <c r="L326" s="188"/>
      <c r="M326" s="188"/>
      <c r="N326" s="188"/>
      <c r="O326" s="188"/>
      <c r="P326" s="188"/>
      <c r="Q326" s="188"/>
      <c r="R326" s="190"/>
      <c r="T326" s="191"/>
      <c r="U326" s="188"/>
      <c r="V326" s="188"/>
      <c r="W326" s="188"/>
      <c r="X326" s="188"/>
      <c r="Y326" s="188"/>
      <c r="Z326" s="188"/>
      <c r="AA326" s="192"/>
      <c r="AT326" s="193" t="s">
        <v>159</v>
      </c>
      <c r="AU326" s="193" t="s">
        <v>109</v>
      </c>
      <c r="AV326" s="12" t="s">
        <v>82</v>
      </c>
      <c r="AW326" s="12" t="s">
        <v>32</v>
      </c>
      <c r="AX326" s="12" t="s">
        <v>74</v>
      </c>
      <c r="AY326" s="193" t="s">
        <v>151</v>
      </c>
    </row>
    <row r="327" spans="2:65" s="10" customFormat="1" ht="16.5" customHeight="1">
      <c r="B327" s="171"/>
      <c r="C327" s="172"/>
      <c r="D327" s="172"/>
      <c r="E327" s="173" t="s">
        <v>5</v>
      </c>
      <c r="F327" s="280" t="s">
        <v>548</v>
      </c>
      <c r="G327" s="281"/>
      <c r="H327" s="281"/>
      <c r="I327" s="281"/>
      <c r="J327" s="172"/>
      <c r="K327" s="174">
        <v>102.006</v>
      </c>
      <c r="L327" s="172"/>
      <c r="M327" s="172"/>
      <c r="N327" s="172"/>
      <c r="O327" s="172"/>
      <c r="P327" s="172"/>
      <c r="Q327" s="172"/>
      <c r="R327" s="175"/>
      <c r="T327" s="176"/>
      <c r="U327" s="172"/>
      <c r="V327" s="172"/>
      <c r="W327" s="172"/>
      <c r="X327" s="172"/>
      <c r="Y327" s="172"/>
      <c r="Z327" s="172"/>
      <c r="AA327" s="177"/>
      <c r="AT327" s="178" t="s">
        <v>159</v>
      </c>
      <c r="AU327" s="178" t="s">
        <v>109</v>
      </c>
      <c r="AV327" s="10" t="s">
        <v>109</v>
      </c>
      <c r="AW327" s="10" t="s">
        <v>32</v>
      </c>
      <c r="AX327" s="10" t="s">
        <v>82</v>
      </c>
      <c r="AY327" s="178" t="s">
        <v>151</v>
      </c>
    </row>
    <row r="328" spans="2:65" s="1" customFormat="1" ht="25.5" customHeight="1">
      <c r="B328" s="135"/>
      <c r="C328" s="164" t="s">
        <v>549</v>
      </c>
      <c r="D328" s="164" t="s">
        <v>152</v>
      </c>
      <c r="E328" s="165" t="s">
        <v>550</v>
      </c>
      <c r="F328" s="275" t="s">
        <v>551</v>
      </c>
      <c r="G328" s="275"/>
      <c r="H328" s="275"/>
      <c r="I328" s="275"/>
      <c r="J328" s="166" t="s">
        <v>258</v>
      </c>
      <c r="K328" s="167">
        <v>24.372</v>
      </c>
      <c r="L328" s="276">
        <v>0</v>
      </c>
      <c r="M328" s="276"/>
      <c r="N328" s="277">
        <f>ROUND(L328*K328,2)</f>
        <v>0</v>
      </c>
      <c r="O328" s="277"/>
      <c r="P328" s="277"/>
      <c r="Q328" s="277"/>
      <c r="R328" s="138"/>
      <c r="T328" s="168" t="s">
        <v>5</v>
      </c>
      <c r="U328" s="47" t="s">
        <v>39</v>
      </c>
      <c r="V328" s="39"/>
      <c r="W328" s="169">
        <f>V328*K328</f>
        <v>0</v>
      </c>
      <c r="X328" s="169">
        <v>0</v>
      </c>
      <c r="Y328" s="169">
        <f>X328*K328</f>
        <v>0</v>
      </c>
      <c r="Z328" s="169">
        <v>0</v>
      </c>
      <c r="AA328" s="170">
        <f>Z328*K328</f>
        <v>0</v>
      </c>
      <c r="AR328" s="22" t="s">
        <v>156</v>
      </c>
      <c r="AT328" s="22" t="s">
        <v>152</v>
      </c>
      <c r="AU328" s="22" t="s">
        <v>109</v>
      </c>
      <c r="AY328" s="22" t="s">
        <v>151</v>
      </c>
      <c r="BE328" s="109">
        <f>IF(U328="základní",N328,0)</f>
        <v>0</v>
      </c>
      <c r="BF328" s="109">
        <f>IF(U328="snížená",N328,0)</f>
        <v>0</v>
      </c>
      <c r="BG328" s="109">
        <f>IF(U328="zákl. přenesená",N328,0)</f>
        <v>0</v>
      </c>
      <c r="BH328" s="109">
        <f>IF(U328="sníž. přenesená",N328,0)</f>
        <v>0</v>
      </c>
      <c r="BI328" s="109">
        <f>IF(U328="nulová",N328,0)</f>
        <v>0</v>
      </c>
      <c r="BJ328" s="22" t="s">
        <v>82</v>
      </c>
      <c r="BK328" s="109">
        <f>ROUND(L328*K328,2)</f>
        <v>0</v>
      </c>
      <c r="BL328" s="22" t="s">
        <v>156</v>
      </c>
      <c r="BM328" s="22" t="s">
        <v>552</v>
      </c>
    </row>
    <row r="329" spans="2:65" s="12" customFormat="1" ht="16.5" customHeight="1">
      <c r="B329" s="187"/>
      <c r="C329" s="188"/>
      <c r="D329" s="188"/>
      <c r="E329" s="189" t="s">
        <v>5</v>
      </c>
      <c r="F329" s="284" t="s">
        <v>553</v>
      </c>
      <c r="G329" s="285"/>
      <c r="H329" s="285"/>
      <c r="I329" s="285"/>
      <c r="J329" s="188"/>
      <c r="K329" s="189" t="s">
        <v>5</v>
      </c>
      <c r="L329" s="188"/>
      <c r="M329" s="188"/>
      <c r="N329" s="188"/>
      <c r="O329" s="188"/>
      <c r="P329" s="188"/>
      <c r="Q329" s="188"/>
      <c r="R329" s="190"/>
      <c r="T329" s="191"/>
      <c r="U329" s="188"/>
      <c r="V329" s="188"/>
      <c r="W329" s="188"/>
      <c r="X329" s="188"/>
      <c r="Y329" s="188"/>
      <c r="Z329" s="188"/>
      <c r="AA329" s="192"/>
      <c r="AT329" s="193" t="s">
        <v>159</v>
      </c>
      <c r="AU329" s="193" t="s">
        <v>109</v>
      </c>
      <c r="AV329" s="12" t="s">
        <v>82</v>
      </c>
      <c r="AW329" s="12" t="s">
        <v>32</v>
      </c>
      <c r="AX329" s="12" t="s">
        <v>74</v>
      </c>
      <c r="AY329" s="193" t="s">
        <v>151</v>
      </c>
    </row>
    <row r="330" spans="2:65" s="10" customFormat="1" ht="16.5" customHeight="1">
      <c r="B330" s="171"/>
      <c r="C330" s="172"/>
      <c r="D330" s="172"/>
      <c r="E330" s="173" t="s">
        <v>5</v>
      </c>
      <c r="F330" s="280" t="s">
        <v>554</v>
      </c>
      <c r="G330" s="281"/>
      <c r="H330" s="281"/>
      <c r="I330" s="281"/>
      <c r="J330" s="172"/>
      <c r="K330" s="174">
        <v>24.372</v>
      </c>
      <c r="L330" s="172"/>
      <c r="M330" s="172"/>
      <c r="N330" s="172"/>
      <c r="O330" s="172"/>
      <c r="P330" s="172"/>
      <c r="Q330" s="172"/>
      <c r="R330" s="175"/>
      <c r="T330" s="176"/>
      <c r="U330" s="172"/>
      <c r="V330" s="172"/>
      <c r="W330" s="172"/>
      <c r="X330" s="172"/>
      <c r="Y330" s="172"/>
      <c r="Z330" s="172"/>
      <c r="AA330" s="177"/>
      <c r="AT330" s="178" t="s">
        <v>159</v>
      </c>
      <c r="AU330" s="178" t="s">
        <v>109</v>
      </c>
      <c r="AV330" s="10" t="s">
        <v>109</v>
      </c>
      <c r="AW330" s="10" t="s">
        <v>32</v>
      </c>
      <c r="AX330" s="10" t="s">
        <v>82</v>
      </c>
      <c r="AY330" s="178" t="s">
        <v>151</v>
      </c>
    </row>
    <row r="331" spans="2:65" s="1" customFormat="1" ht="25.5" customHeight="1">
      <c r="B331" s="135"/>
      <c r="C331" s="164" t="s">
        <v>555</v>
      </c>
      <c r="D331" s="164" t="s">
        <v>152</v>
      </c>
      <c r="E331" s="165" t="s">
        <v>556</v>
      </c>
      <c r="F331" s="275" t="s">
        <v>557</v>
      </c>
      <c r="G331" s="275"/>
      <c r="H331" s="275"/>
      <c r="I331" s="275"/>
      <c r="J331" s="166" t="s">
        <v>258</v>
      </c>
      <c r="K331" s="167">
        <v>219.34800000000001</v>
      </c>
      <c r="L331" s="276">
        <v>0</v>
      </c>
      <c r="M331" s="276"/>
      <c r="N331" s="277">
        <f>ROUND(L331*K331,2)</f>
        <v>0</v>
      </c>
      <c r="O331" s="277"/>
      <c r="P331" s="277"/>
      <c r="Q331" s="277"/>
      <c r="R331" s="138"/>
      <c r="T331" s="168" t="s">
        <v>5</v>
      </c>
      <c r="U331" s="47" t="s">
        <v>39</v>
      </c>
      <c r="V331" s="39"/>
      <c r="W331" s="169">
        <f>V331*K331</f>
        <v>0</v>
      </c>
      <c r="X331" s="169">
        <v>0</v>
      </c>
      <c r="Y331" s="169">
        <f>X331*K331</f>
        <v>0</v>
      </c>
      <c r="Z331" s="169">
        <v>0</v>
      </c>
      <c r="AA331" s="170">
        <f>Z331*K331</f>
        <v>0</v>
      </c>
      <c r="AR331" s="22" t="s">
        <v>156</v>
      </c>
      <c r="AT331" s="22" t="s">
        <v>152</v>
      </c>
      <c r="AU331" s="22" t="s">
        <v>109</v>
      </c>
      <c r="AY331" s="22" t="s">
        <v>151</v>
      </c>
      <c r="BE331" s="109">
        <f>IF(U331="základní",N331,0)</f>
        <v>0</v>
      </c>
      <c r="BF331" s="109">
        <f>IF(U331="snížená",N331,0)</f>
        <v>0</v>
      </c>
      <c r="BG331" s="109">
        <f>IF(U331="zákl. přenesená",N331,0)</f>
        <v>0</v>
      </c>
      <c r="BH331" s="109">
        <f>IF(U331="sníž. přenesená",N331,0)</f>
        <v>0</v>
      </c>
      <c r="BI331" s="109">
        <f>IF(U331="nulová",N331,0)</f>
        <v>0</v>
      </c>
      <c r="BJ331" s="22" t="s">
        <v>82</v>
      </c>
      <c r="BK331" s="109">
        <f>ROUND(L331*K331,2)</f>
        <v>0</v>
      </c>
      <c r="BL331" s="22" t="s">
        <v>156</v>
      </c>
      <c r="BM331" s="22" t="s">
        <v>558</v>
      </c>
    </row>
    <row r="332" spans="2:65" s="12" customFormat="1" ht="16.5" customHeight="1">
      <c r="B332" s="187"/>
      <c r="C332" s="188"/>
      <c r="D332" s="188"/>
      <c r="E332" s="189" t="s">
        <v>5</v>
      </c>
      <c r="F332" s="284" t="s">
        <v>553</v>
      </c>
      <c r="G332" s="285"/>
      <c r="H332" s="285"/>
      <c r="I332" s="285"/>
      <c r="J332" s="188"/>
      <c r="K332" s="189" t="s">
        <v>5</v>
      </c>
      <c r="L332" s="188"/>
      <c r="M332" s="188"/>
      <c r="N332" s="188"/>
      <c r="O332" s="188"/>
      <c r="P332" s="188"/>
      <c r="Q332" s="188"/>
      <c r="R332" s="190"/>
      <c r="T332" s="191"/>
      <c r="U332" s="188"/>
      <c r="V332" s="188"/>
      <c r="W332" s="188"/>
      <c r="X332" s="188"/>
      <c r="Y332" s="188"/>
      <c r="Z332" s="188"/>
      <c r="AA332" s="192"/>
      <c r="AT332" s="193" t="s">
        <v>159</v>
      </c>
      <c r="AU332" s="193" t="s">
        <v>109</v>
      </c>
      <c r="AV332" s="12" t="s">
        <v>82</v>
      </c>
      <c r="AW332" s="12" t="s">
        <v>32</v>
      </c>
      <c r="AX332" s="12" t="s">
        <v>74</v>
      </c>
      <c r="AY332" s="193" t="s">
        <v>151</v>
      </c>
    </row>
    <row r="333" spans="2:65" s="12" customFormat="1" ht="16.5" customHeight="1">
      <c r="B333" s="187"/>
      <c r="C333" s="188"/>
      <c r="D333" s="188"/>
      <c r="E333" s="189" t="s">
        <v>5</v>
      </c>
      <c r="F333" s="288" t="s">
        <v>547</v>
      </c>
      <c r="G333" s="289"/>
      <c r="H333" s="289"/>
      <c r="I333" s="289"/>
      <c r="J333" s="188"/>
      <c r="K333" s="189" t="s">
        <v>5</v>
      </c>
      <c r="L333" s="188"/>
      <c r="M333" s="188"/>
      <c r="N333" s="188"/>
      <c r="O333" s="188"/>
      <c r="P333" s="188"/>
      <c r="Q333" s="188"/>
      <c r="R333" s="190"/>
      <c r="T333" s="191"/>
      <c r="U333" s="188"/>
      <c r="V333" s="188"/>
      <c r="W333" s="188"/>
      <c r="X333" s="188"/>
      <c r="Y333" s="188"/>
      <c r="Z333" s="188"/>
      <c r="AA333" s="192"/>
      <c r="AT333" s="193" t="s">
        <v>159</v>
      </c>
      <c r="AU333" s="193" t="s">
        <v>109</v>
      </c>
      <c r="AV333" s="12" t="s">
        <v>82</v>
      </c>
      <c r="AW333" s="12" t="s">
        <v>32</v>
      </c>
      <c r="AX333" s="12" t="s">
        <v>74</v>
      </c>
      <c r="AY333" s="193" t="s">
        <v>151</v>
      </c>
    </row>
    <row r="334" spans="2:65" s="10" customFormat="1" ht="16.5" customHeight="1">
      <c r="B334" s="171"/>
      <c r="C334" s="172"/>
      <c r="D334" s="172"/>
      <c r="E334" s="173" t="s">
        <v>5</v>
      </c>
      <c r="F334" s="280" t="s">
        <v>559</v>
      </c>
      <c r="G334" s="281"/>
      <c r="H334" s="281"/>
      <c r="I334" s="281"/>
      <c r="J334" s="172"/>
      <c r="K334" s="174">
        <v>219.34800000000001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159</v>
      </c>
      <c r="AU334" s="178" t="s">
        <v>109</v>
      </c>
      <c r="AV334" s="10" t="s">
        <v>109</v>
      </c>
      <c r="AW334" s="10" t="s">
        <v>32</v>
      </c>
      <c r="AX334" s="10" t="s">
        <v>82</v>
      </c>
      <c r="AY334" s="178" t="s">
        <v>151</v>
      </c>
    </row>
    <row r="335" spans="2:65" s="1" customFormat="1" ht="25.5" customHeight="1">
      <c r="B335" s="135"/>
      <c r="C335" s="164" t="s">
        <v>560</v>
      </c>
      <c r="D335" s="164" t="s">
        <v>152</v>
      </c>
      <c r="E335" s="165" t="s">
        <v>561</v>
      </c>
      <c r="F335" s="275" t="s">
        <v>562</v>
      </c>
      <c r="G335" s="275"/>
      <c r="H335" s="275"/>
      <c r="I335" s="275"/>
      <c r="J335" s="166" t="s">
        <v>258</v>
      </c>
      <c r="K335" s="167">
        <v>11.334</v>
      </c>
      <c r="L335" s="276">
        <v>0</v>
      </c>
      <c r="M335" s="276"/>
      <c r="N335" s="277">
        <f>ROUND(L335*K335,2)</f>
        <v>0</v>
      </c>
      <c r="O335" s="277"/>
      <c r="P335" s="277"/>
      <c r="Q335" s="277"/>
      <c r="R335" s="138"/>
      <c r="T335" s="168" t="s">
        <v>5</v>
      </c>
      <c r="U335" s="47" t="s">
        <v>39</v>
      </c>
      <c r="V335" s="39"/>
      <c r="W335" s="169">
        <f>V335*K335</f>
        <v>0</v>
      </c>
      <c r="X335" s="169">
        <v>0</v>
      </c>
      <c r="Y335" s="169">
        <f>X335*K335</f>
        <v>0</v>
      </c>
      <c r="Z335" s="169">
        <v>0</v>
      </c>
      <c r="AA335" s="170">
        <f>Z335*K335</f>
        <v>0</v>
      </c>
      <c r="AR335" s="22" t="s">
        <v>156</v>
      </c>
      <c r="AT335" s="22" t="s">
        <v>152</v>
      </c>
      <c r="AU335" s="22" t="s">
        <v>109</v>
      </c>
      <c r="AY335" s="22" t="s">
        <v>151</v>
      </c>
      <c r="BE335" s="109">
        <f>IF(U335="základní",N335,0)</f>
        <v>0</v>
      </c>
      <c r="BF335" s="109">
        <f>IF(U335="snížená",N335,0)</f>
        <v>0</v>
      </c>
      <c r="BG335" s="109">
        <f>IF(U335="zákl. přenesená",N335,0)</f>
        <v>0</v>
      </c>
      <c r="BH335" s="109">
        <f>IF(U335="sníž. přenesená",N335,0)</f>
        <v>0</v>
      </c>
      <c r="BI335" s="109">
        <f>IF(U335="nulová",N335,0)</f>
        <v>0</v>
      </c>
      <c r="BJ335" s="22" t="s">
        <v>82</v>
      </c>
      <c r="BK335" s="109">
        <f>ROUND(L335*K335,2)</f>
        <v>0</v>
      </c>
      <c r="BL335" s="22" t="s">
        <v>156</v>
      </c>
      <c r="BM335" s="22" t="s">
        <v>563</v>
      </c>
    </row>
    <row r="336" spans="2:65" s="1" customFormat="1" ht="25.5" customHeight="1">
      <c r="B336" s="135"/>
      <c r="C336" s="164" t="s">
        <v>564</v>
      </c>
      <c r="D336" s="164" t="s">
        <v>152</v>
      </c>
      <c r="E336" s="165" t="s">
        <v>565</v>
      </c>
      <c r="F336" s="275" t="s">
        <v>566</v>
      </c>
      <c r="G336" s="275"/>
      <c r="H336" s="275"/>
      <c r="I336" s="275"/>
      <c r="J336" s="166" t="s">
        <v>258</v>
      </c>
      <c r="K336" s="167">
        <v>24.372</v>
      </c>
      <c r="L336" s="276">
        <v>0</v>
      </c>
      <c r="M336" s="276"/>
      <c r="N336" s="277">
        <f>ROUND(L336*K336,2)</f>
        <v>0</v>
      </c>
      <c r="O336" s="277"/>
      <c r="P336" s="277"/>
      <c r="Q336" s="277"/>
      <c r="R336" s="138"/>
      <c r="T336" s="168" t="s">
        <v>5</v>
      </c>
      <c r="U336" s="47" t="s">
        <v>39</v>
      </c>
      <c r="V336" s="39"/>
      <c r="W336" s="169">
        <f>V336*K336</f>
        <v>0</v>
      </c>
      <c r="X336" s="169">
        <v>0</v>
      </c>
      <c r="Y336" s="169">
        <f>X336*K336</f>
        <v>0</v>
      </c>
      <c r="Z336" s="169">
        <v>0</v>
      </c>
      <c r="AA336" s="170">
        <f>Z336*K336</f>
        <v>0</v>
      </c>
      <c r="AR336" s="22" t="s">
        <v>156</v>
      </c>
      <c r="AT336" s="22" t="s">
        <v>152</v>
      </c>
      <c r="AU336" s="22" t="s">
        <v>109</v>
      </c>
      <c r="AY336" s="22" t="s">
        <v>151</v>
      </c>
      <c r="BE336" s="109">
        <f>IF(U336="základní",N336,0)</f>
        <v>0</v>
      </c>
      <c r="BF336" s="109">
        <f>IF(U336="snížená",N336,0)</f>
        <v>0</v>
      </c>
      <c r="BG336" s="109">
        <f>IF(U336="zákl. přenesená",N336,0)</f>
        <v>0</v>
      </c>
      <c r="BH336" s="109">
        <f>IF(U336="sníž. přenesená",N336,0)</f>
        <v>0</v>
      </c>
      <c r="BI336" s="109">
        <f>IF(U336="nulová",N336,0)</f>
        <v>0</v>
      </c>
      <c r="BJ336" s="22" t="s">
        <v>82</v>
      </c>
      <c r="BK336" s="109">
        <f>ROUND(L336*K336,2)</f>
        <v>0</v>
      </c>
      <c r="BL336" s="22" t="s">
        <v>156</v>
      </c>
      <c r="BM336" s="22" t="s">
        <v>567</v>
      </c>
    </row>
    <row r="337" spans="2:65" s="1" customFormat="1" ht="38.25" customHeight="1">
      <c r="B337" s="135"/>
      <c r="C337" s="164" t="s">
        <v>568</v>
      </c>
      <c r="D337" s="164" t="s">
        <v>152</v>
      </c>
      <c r="E337" s="165" t="s">
        <v>569</v>
      </c>
      <c r="F337" s="275" t="s">
        <v>570</v>
      </c>
      <c r="G337" s="275"/>
      <c r="H337" s="275"/>
      <c r="I337" s="275"/>
      <c r="J337" s="166" t="s">
        <v>258</v>
      </c>
      <c r="K337" s="167">
        <v>24.372</v>
      </c>
      <c r="L337" s="276">
        <v>0</v>
      </c>
      <c r="M337" s="276"/>
      <c r="N337" s="277">
        <f>ROUND(L337*K337,2)</f>
        <v>0</v>
      </c>
      <c r="O337" s="277"/>
      <c r="P337" s="277"/>
      <c r="Q337" s="277"/>
      <c r="R337" s="138"/>
      <c r="T337" s="168" t="s">
        <v>5</v>
      </c>
      <c r="U337" s="47" t="s">
        <v>39</v>
      </c>
      <c r="V337" s="39"/>
      <c r="W337" s="169">
        <f>V337*K337</f>
        <v>0</v>
      </c>
      <c r="X337" s="169">
        <v>0</v>
      </c>
      <c r="Y337" s="169">
        <f>X337*K337</f>
        <v>0</v>
      </c>
      <c r="Z337" s="169">
        <v>0</v>
      </c>
      <c r="AA337" s="170">
        <f>Z337*K337</f>
        <v>0</v>
      </c>
      <c r="AR337" s="22" t="s">
        <v>156</v>
      </c>
      <c r="AT337" s="22" t="s">
        <v>152</v>
      </c>
      <c r="AU337" s="22" t="s">
        <v>109</v>
      </c>
      <c r="AY337" s="22" t="s">
        <v>151</v>
      </c>
      <c r="BE337" s="109">
        <f>IF(U337="základní",N337,0)</f>
        <v>0</v>
      </c>
      <c r="BF337" s="109">
        <f>IF(U337="snížená",N337,0)</f>
        <v>0</v>
      </c>
      <c r="BG337" s="109">
        <f>IF(U337="zákl. přenesená",N337,0)</f>
        <v>0</v>
      </c>
      <c r="BH337" s="109">
        <f>IF(U337="sníž. přenesená",N337,0)</f>
        <v>0</v>
      </c>
      <c r="BI337" s="109">
        <f>IF(U337="nulová",N337,0)</f>
        <v>0</v>
      </c>
      <c r="BJ337" s="22" t="s">
        <v>82</v>
      </c>
      <c r="BK337" s="109">
        <f>ROUND(L337*K337,2)</f>
        <v>0</v>
      </c>
      <c r="BL337" s="22" t="s">
        <v>156</v>
      </c>
      <c r="BM337" s="22" t="s">
        <v>571</v>
      </c>
    </row>
    <row r="338" spans="2:65" s="1" customFormat="1" ht="38.25" customHeight="1">
      <c r="B338" s="135"/>
      <c r="C338" s="164" t="s">
        <v>572</v>
      </c>
      <c r="D338" s="164" t="s">
        <v>152</v>
      </c>
      <c r="E338" s="165" t="s">
        <v>573</v>
      </c>
      <c r="F338" s="275" t="s">
        <v>574</v>
      </c>
      <c r="G338" s="275"/>
      <c r="H338" s="275"/>
      <c r="I338" s="275"/>
      <c r="J338" s="166" t="s">
        <v>258</v>
      </c>
      <c r="K338" s="167">
        <v>5.8140000000000001</v>
      </c>
      <c r="L338" s="276">
        <v>0</v>
      </c>
      <c r="M338" s="276"/>
      <c r="N338" s="277">
        <f>ROUND(L338*K338,2)</f>
        <v>0</v>
      </c>
      <c r="O338" s="277"/>
      <c r="P338" s="277"/>
      <c r="Q338" s="277"/>
      <c r="R338" s="138"/>
      <c r="T338" s="168" t="s">
        <v>5</v>
      </c>
      <c r="U338" s="47" t="s">
        <v>39</v>
      </c>
      <c r="V338" s="39"/>
      <c r="W338" s="169">
        <f>V338*K338</f>
        <v>0</v>
      </c>
      <c r="X338" s="169">
        <v>0</v>
      </c>
      <c r="Y338" s="169">
        <f>X338*K338</f>
        <v>0</v>
      </c>
      <c r="Z338" s="169">
        <v>0</v>
      </c>
      <c r="AA338" s="170">
        <f>Z338*K338</f>
        <v>0</v>
      </c>
      <c r="AR338" s="22" t="s">
        <v>156</v>
      </c>
      <c r="AT338" s="22" t="s">
        <v>152</v>
      </c>
      <c r="AU338" s="22" t="s">
        <v>109</v>
      </c>
      <c r="AY338" s="22" t="s">
        <v>151</v>
      </c>
      <c r="BE338" s="109">
        <f>IF(U338="základní",N338,0)</f>
        <v>0</v>
      </c>
      <c r="BF338" s="109">
        <f>IF(U338="snížená",N338,0)</f>
        <v>0</v>
      </c>
      <c r="BG338" s="109">
        <f>IF(U338="zákl. přenesená",N338,0)</f>
        <v>0</v>
      </c>
      <c r="BH338" s="109">
        <f>IF(U338="sníž. přenesená",N338,0)</f>
        <v>0</v>
      </c>
      <c r="BI338" s="109">
        <f>IF(U338="nulová",N338,0)</f>
        <v>0</v>
      </c>
      <c r="BJ338" s="22" t="s">
        <v>82</v>
      </c>
      <c r="BK338" s="109">
        <f>ROUND(L338*K338,2)</f>
        <v>0</v>
      </c>
      <c r="BL338" s="22" t="s">
        <v>156</v>
      </c>
      <c r="BM338" s="22" t="s">
        <v>575</v>
      </c>
    </row>
    <row r="339" spans="2:65" s="1" customFormat="1" ht="38.25" customHeight="1">
      <c r="B339" s="135"/>
      <c r="C339" s="164" t="s">
        <v>576</v>
      </c>
      <c r="D339" s="164" t="s">
        <v>152</v>
      </c>
      <c r="E339" s="165" t="s">
        <v>577</v>
      </c>
      <c r="F339" s="275" t="s">
        <v>578</v>
      </c>
      <c r="G339" s="275"/>
      <c r="H339" s="275"/>
      <c r="I339" s="275"/>
      <c r="J339" s="166" t="s">
        <v>258</v>
      </c>
      <c r="K339" s="167">
        <v>5.52</v>
      </c>
      <c r="L339" s="276">
        <v>0</v>
      </c>
      <c r="M339" s="276"/>
      <c r="N339" s="277">
        <f>ROUND(L339*K339,2)</f>
        <v>0</v>
      </c>
      <c r="O339" s="277"/>
      <c r="P339" s="277"/>
      <c r="Q339" s="277"/>
      <c r="R339" s="138"/>
      <c r="T339" s="168" t="s">
        <v>5</v>
      </c>
      <c r="U339" s="47" t="s">
        <v>39</v>
      </c>
      <c r="V339" s="39"/>
      <c r="W339" s="169">
        <f>V339*K339</f>
        <v>0</v>
      </c>
      <c r="X339" s="169">
        <v>0</v>
      </c>
      <c r="Y339" s="169">
        <f>X339*K339</f>
        <v>0</v>
      </c>
      <c r="Z339" s="169">
        <v>0</v>
      </c>
      <c r="AA339" s="170">
        <f>Z339*K339</f>
        <v>0</v>
      </c>
      <c r="AR339" s="22" t="s">
        <v>156</v>
      </c>
      <c r="AT339" s="22" t="s">
        <v>152</v>
      </c>
      <c r="AU339" s="22" t="s">
        <v>109</v>
      </c>
      <c r="AY339" s="22" t="s">
        <v>151</v>
      </c>
      <c r="BE339" s="109">
        <f>IF(U339="základní",N339,0)</f>
        <v>0</v>
      </c>
      <c r="BF339" s="109">
        <f>IF(U339="snížená",N339,0)</f>
        <v>0</v>
      </c>
      <c r="BG339" s="109">
        <f>IF(U339="zákl. přenesená",N339,0)</f>
        <v>0</v>
      </c>
      <c r="BH339" s="109">
        <f>IF(U339="sníž. přenesená",N339,0)</f>
        <v>0</v>
      </c>
      <c r="BI339" s="109">
        <f>IF(U339="nulová",N339,0)</f>
        <v>0</v>
      </c>
      <c r="BJ339" s="22" t="s">
        <v>82</v>
      </c>
      <c r="BK339" s="109">
        <f>ROUND(L339*K339,2)</f>
        <v>0</v>
      </c>
      <c r="BL339" s="22" t="s">
        <v>156</v>
      </c>
      <c r="BM339" s="22" t="s">
        <v>579</v>
      </c>
    </row>
    <row r="340" spans="2:65" s="9" customFormat="1" ht="29.85" customHeight="1">
      <c r="B340" s="153"/>
      <c r="C340" s="154"/>
      <c r="D340" s="163" t="s">
        <v>127</v>
      </c>
      <c r="E340" s="163"/>
      <c r="F340" s="163"/>
      <c r="G340" s="163"/>
      <c r="H340" s="163"/>
      <c r="I340" s="163"/>
      <c r="J340" s="163"/>
      <c r="K340" s="163"/>
      <c r="L340" s="163"/>
      <c r="M340" s="163"/>
      <c r="N340" s="298">
        <f>BK340</f>
        <v>0</v>
      </c>
      <c r="O340" s="299"/>
      <c r="P340" s="299"/>
      <c r="Q340" s="299"/>
      <c r="R340" s="156"/>
      <c r="T340" s="157"/>
      <c r="U340" s="154"/>
      <c r="V340" s="154"/>
      <c r="W340" s="158">
        <f>SUM(W341:W342)</f>
        <v>0</v>
      </c>
      <c r="X340" s="154"/>
      <c r="Y340" s="158">
        <f>SUM(Y341:Y342)</f>
        <v>0</v>
      </c>
      <c r="Z340" s="154"/>
      <c r="AA340" s="159">
        <f>SUM(AA341:AA342)</f>
        <v>0</v>
      </c>
      <c r="AR340" s="160" t="s">
        <v>82</v>
      </c>
      <c r="AT340" s="161" t="s">
        <v>73</v>
      </c>
      <c r="AU340" s="161" t="s">
        <v>82</v>
      </c>
      <c r="AY340" s="160" t="s">
        <v>151</v>
      </c>
      <c r="BK340" s="162">
        <f>SUM(BK341:BK342)</f>
        <v>0</v>
      </c>
    </row>
    <row r="341" spans="2:65" s="1" customFormat="1" ht="25.5" customHeight="1">
      <c r="B341" s="135"/>
      <c r="C341" s="164" t="s">
        <v>580</v>
      </c>
      <c r="D341" s="164" t="s">
        <v>152</v>
      </c>
      <c r="E341" s="165" t="s">
        <v>581</v>
      </c>
      <c r="F341" s="275" t="s">
        <v>582</v>
      </c>
      <c r="G341" s="275"/>
      <c r="H341" s="275"/>
      <c r="I341" s="275"/>
      <c r="J341" s="166" t="s">
        <v>258</v>
      </c>
      <c r="K341" s="167">
        <v>40.058</v>
      </c>
      <c r="L341" s="276">
        <v>0</v>
      </c>
      <c r="M341" s="276"/>
      <c r="N341" s="277">
        <f>ROUND(L341*K341,2)</f>
        <v>0</v>
      </c>
      <c r="O341" s="277"/>
      <c r="P341" s="277"/>
      <c r="Q341" s="277"/>
      <c r="R341" s="138"/>
      <c r="T341" s="168" t="s">
        <v>5</v>
      </c>
      <c r="U341" s="47" t="s">
        <v>39</v>
      </c>
      <c r="V341" s="39"/>
      <c r="W341" s="169">
        <f>V341*K341</f>
        <v>0</v>
      </c>
      <c r="X341" s="169">
        <v>0</v>
      </c>
      <c r="Y341" s="169">
        <f>X341*K341</f>
        <v>0</v>
      </c>
      <c r="Z341" s="169">
        <v>0</v>
      </c>
      <c r="AA341" s="170">
        <f>Z341*K341</f>
        <v>0</v>
      </c>
      <c r="AR341" s="22" t="s">
        <v>156</v>
      </c>
      <c r="AT341" s="22" t="s">
        <v>152</v>
      </c>
      <c r="AU341" s="22" t="s">
        <v>109</v>
      </c>
      <c r="AY341" s="22" t="s">
        <v>151</v>
      </c>
      <c r="BE341" s="109">
        <f>IF(U341="základní",N341,0)</f>
        <v>0</v>
      </c>
      <c r="BF341" s="109">
        <f>IF(U341="snížená",N341,0)</f>
        <v>0</v>
      </c>
      <c r="BG341" s="109">
        <f>IF(U341="zákl. přenesená",N341,0)</f>
        <v>0</v>
      </c>
      <c r="BH341" s="109">
        <f>IF(U341="sníž. přenesená",N341,0)</f>
        <v>0</v>
      </c>
      <c r="BI341" s="109">
        <f>IF(U341="nulová",N341,0)</f>
        <v>0</v>
      </c>
      <c r="BJ341" s="22" t="s">
        <v>82</v>
      </c>
      <c r="BK341" s="109">
        <f>ROUND(L341*K341,2)</f>
        <v>0</v>
      </c>
      <c r="BL341" s="22" t="s">
        <v>156</v>
      </c>
      <c r="BM341" s="22" t="s">
        <v>583</v>
      </c>
    </row>
    <row r="342" spans="2:65" s="1" customFormat="1" ht="25.5" customHeight="1">
      <c r="B342" s="135"/>
      <c r="C342" s="164" t="s">
        <v>584</v>
      </c>
      <c r="D342" s="164" t="s">
        <v>152</v>
      </c>
      <c r="E342" s="165" t="s">
        <v>585</v>
      </c>
      <c r="F342" s="275" t="s">
        <v>586</v>
      </c>
      <c r="G342" s="275"/>
      <c r="H342" s="275"/>
      <c r="I342" s="275"/>
      <c r="J342" s="166" t="s">
        <v>258</v>
      </c>
      <c r="K342" s="167">
        <v>1.867</v>
      </c>
      <c r="L342" s="276">
        <v>0</v>
      </c>
      <c r="M342" s="276"/>
      <c r="N342" s="277">
        <f>ROUND(L342*K342,2)</f>
        <v>0</v>
      </c>
      <c r="O342" s="277"/>
      <c r="P342" s="277"/>
      <c r="Q342" s="277"/>
      <c r="R342" s="138"/>
      <c r="T342" s="168" t="s">
        <v>5</v>
      </c>
      <c r="U342" s="47" t="s">
        <v>39</v>
      </c>
      <c r="V342" s="39"/>
      <c r="W342" s="169">
        <f>V342*K342</f>
        <v>0</v>
      </c>
      <c r="X342" s="169">
        <v>0</v>
      </c>
      <c r="Y342" s="169">
        <f>X342*K342</f>
        <v>0</v>
      </c>
      <c r="Z342" s="169">
        <v>0</v>
      </c>
      <c r="AA342" s="170">
        <f>Z342*K342</f>
        <v>0</v>
      </c>
      <c r="AR342" s="22" t="s">
        <v>156</v>
      </c>
      <c r="AT342" s="22" t="s">
        <v>152</v>
      </c>
      <c r="AU342" s="22" t="s">
        <v>109</v>
      </c>
      <c r="AY342" s="22" t="s">
        <v>151</v>
      </c>
      <c r="BE342" s="109">
        <f>IF(U342="základní",N342,0)</f>
        <v>0</v>
      </c>
      <c r="BF342" s="109">
        <f>IF(U342="snížená",N342,0)</f>
        <v>0</v>
      </c>
      <c r="BG342" s="109">
        <f>IF(U342="zákl. přenesená",N342,0)</f>
        <v>0</v>
      </c>
      <c r="BH342" s="109">
        <f>IF(U342="sníž. přenesená",N342,0)</f>
        <v>0</v>
      </c>
      <c r="BI342" s="109">
        <f>IF(U342="nulová",N342,0)</f>
        <v>0</v>
      </c>
      <c r="BJ342" s="22" t="s">
        <v>82</v>
      </c>
      <c r="BK342" s="109">
        <f>ROUND(L342*K342,2)</f>
        <v>0</v>
      </c>
      <c r="BL342" s="22" t="s">
        <v>156</v>
      </c>
      <c r="BM342" s="22" t="s">
        <v>587</v>
      </c>
    </row>
    <row r="343" spans="2:65" s="1" customFormat="1" ht="49.9" customHeight="1">
      <c r="B343" s="38"/>
      <c r="C343" s="39"/>
      <c r="D343" s="155" t="s">
        <v>588</v>
      </c>
      <c r="E343" s="39"/>
      <c r="F343" s="39"/>
      <c r="G343" s="39"/>
      <c r="H343" s="39"/>
      <c r="I343" s="39"/>
      <c r="J343" s="39"/>
      <c r="K343" s="39"/>
      <c r="L343" s="39"/>
      <c r="M343" s="39"/>
      <c r="N343" s="300">
        <f>BK343</f>
        <v>0</v>
      </c>
      <c r="O343" s="301"/>
      <c r="P343" s="301"/>
      <c r="Q343" s="301"/>
      <c r="R343" s="40"/>
      <c r="T343" s="206"/>
      <c r="U343" s="59"/>
      <c r="V343" s="59"/>
      <c r="W343" s="59"/>
      <c r="X343" s="59"/>
      <c r="Y343" s="59"/>
      <c r="Z343" s="59"/>
      <c r="AA343" s="61"/>
      <c r="AT343" s="22" t="s">
        <v>73</v>
      </c>
      <c r="AU343" s="22" t="s">
        <v>74</v>
      </c>
      <c r="AY343" s="22" t="s">
        <v>589</v>
      </c>
      <c r="BK343" s="109">
        <v>0</v>
      </c>
    </row>
    <row r="344" spans="2:65" s="1" customFormat="1" ht="6.95" customHeight="1">
      <c r="B344" s="62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4"/>
    </row>
  </sheetData>
  <mergeCells count="473">
    <mergeCell ref="N343:Q343"/>
    <mergeCell ref="H1:K1"/>
    <mergeCell ref="S2:AC2"/>
    <mergeCell ref="F341:I341"/>
    <mergeCell ref="L341:M341"/>
    <mergeCell ref="N341:Q341"/>
    <mergeCell ref="F342:I342"/>
    <mergeCell ref="L342:M342"/>
    <mergeCell ref="N342:Q342"/>
    <mergeCell ref="N124:Q124"/>
    <mergeCell ref="N125:Q125"/>
    <mergeCell ref="N126:Q126"/>
    <mergeCell ref="N209:Q209"/>
    <mergeCell ref="N211:Q211"/>
    <mergeCell ref="N232:Q232"/>
    <mergeCell ref="N254:Q254"/>
    <mergeCell ref="N307:Q307"/>
    <mergeCell ref="N318:Q318"/>
    <mergeCell ref="N340:Q340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32:I332"/>
    <mergeCell ref="F333:I333"/>
    <mergeCell ref="F334:I334"/>
    <mergeCell ref="F335:I335"/>
    <mergeCell ref="L335:M335"/>
    <mergeCell ref="N335:Q335"/>
    <mergeCell ref="F336:I336"/>
    <mergeCell ref="L336:M336"/>
    <mergeCell ref="N336:Q336"/>
    <mergeCell ref="F327:I327"/>
    <mergeCell ref="F328:I328"/>
    <mergeCell ref="L328:M328"/>
    <mergeCell ref="N328:Q328"/>
    <mergeCell ref="F329:I329"/>
    <mergeCell ref="F330:I330"/>
    <mergeCell ref="F331:I331"/>
    <mergeCell ref="L331:M331"/>
    <mergeCell ref="N331:Q331"/>
    <mergeCell ref="F320:I320"/>
    <mergeCell ref="F321:I321"/>
    <mergeCell ref="F322:I322"/>
    <mergeCell ref="F323:I323"/>
    <mergeCell ref="F324:I324"/>
    <mergeCell ref="L324:M324"/>
    <mergeCell ref="N324:Q324"/>
    <mergeCell ref="F325:I325"/>
    <mergeCell ref="F326:I326"/>
    <mergeCell ref="F313:I313"/>
    <mergeCell ref="F314:I314"/>
    <mergeCell ref="F315:I315"/>
    <mergeCell ref="F316:I316"/>
    <mergeCell ref="F317:I317"/>
    <mergeCell ref="L317:M317"/>
    <mergeCell ref="N317:Q317"/>
    <mergeCell ref="F319:I319"/>
    <mergeCell ref="L319:M319"/>
    <mergeCell ref="N319:Q319"/>
    <mergeCell ref="F305:I305"/>
    <mergeCell ref="F306:I306"/>
    <mergeCell ref="F308:I308"/>
    <mergeCell ref="L308:M308"/>
    <mergeCell ref="N308:Q308"/>
    <mergeCell ref="F309:I309"/>
    <mergeCell ref="F310:I310"/>
    <mergeCell ref="F311:I311"/>
    <mergeCell ref="F312:I312"/>
    <mergeCell ref="L312:M312"/>
    <mergeCell ref="N312:Q312"/>
    <mergeCell ref="F300:I300"/>
    <mergeCell ref="L300:M300"/>
    <mergeCell ref="N300:Q300"/>
    <mergeCell ref="F301:I301"/>
    <mergeCell ref="L301:M301"/>
    <mergeCell ref="N301:Q301"/>
    <mergeCell ref="F302:I302"/>
    <mergeCell ref="F303:I303"/>
    <mergeCell ref="F304:I304"/>
    <mergeCell ref="L304:M304"/>
    <mergeCell ref="N304:Q304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42:I242"/>
    <mergeCell ref="L242:M242"/>
    <mergeCell ref="N242:Q242"/>
    <mergeCell ref="F243:I243"/>
    <mergeCell ref="F244:I244"/>
    <mergeCell ref="F245:I245"/>
    <mergeCell ref="F246:I246"/>
    <mergeCell ref="L246:M246"/>
    <mergeCell ref="N246:Q246"/>
    <mergeCell ref="F235:I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F229:I229"/>
    <mergeCell ref="L229:M229"/>
    <mergeCell ref="N229:Q229"/>
    <mergeCell ref="F230:I230"/>
    <mergeCell ref="F231:I231"/>
    <mergeCell ref="F233:I233"/>
    <mergeCell ref="L233:M233"/>
    <mergeCell ref="N233:Q233"/>
    <mergeCell ref="F234:I234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N207:Q207"/>
    <mergeCell ref="F208:I208"/>
    <mergeCell ref="L208:M208"/>
    <mergeCell ref="N208:Q208"/>
    <mergeCell ref="F210:I210"/>
    <mergeCell ref="L210:M210"/>
    <mergeCell ref="N210:Q210"/>
    <mergeCell ref="F212:I212"/>
    <mergeCell ref="L212:M212"/>
    <mergeCell ref="N212:Q212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L207:M207"/>
    <mergeCell ref="F193:I193"/>
    <mergeCell ref="F194:I194"/>
    <mergeCell ref="F195:I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L166:M166"/>
    <mergeCell ref="N166:Q166"/>
    <mergeCell ref="N154:Q154"/>
    <mergeCell ref="F155:I155"/>
    <mergeCell ref="L155:M155"/>
    <mergeCell ref="N155:Q155"/>
    <mergeCell ref="F156:I156"/>
    <mergeCell ref="F157:I157"/>
    <mergeCell ref="F158:I158"/>
    <mergeCell ref="F159:I159"/>
    <mergeCell ref="F160:I160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L154:M154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36:I136"/>
    <mergeCell ref="L136:M136"/>
    <mergeCell ref="N136:Q136"/>
    <mergeCell ref="F137:I137"/>
    <mergeCell ref="F138:I138"/>
    <mergeCell ref="F139:I139"/>
    <mergeCell ref="F140:I140"/>
    <mergeCell ref="L140:M140"/>
    <mergeCell ref="N140:Q140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9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2" t="s">
        <v>105</v>
      </c>
      <c r="I1" s="302"/>
      <c r="J1" s="302"/>
      <c r="K1" s="302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2" t="s">
        <v>86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109</v>
      </c>
    </row>
    <row r="4" spans="1:66" ht="36.950000000000003" customHeight="1">
      <c r="B4" s="26"/>
      <c r="C4" s="210" t="s">
        <v>110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3" t="str">
        <f>'Rekapitulace stavby'!K6</f>
        <v>Areál jezu České Vrbné - odkanalizování provozního objektu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9"/>
      <c r="R6" s="27"/>
    </row>
    <row r="7" spans="1:66" s="1" customFormat="1" ht="32.85" customHeight="1">
      <c r="B7" s="38"/>
      <c r="C7" s="39"/>
      <c r="D7" s="32" t="s">
        <v>111</v>
      </c>
      <c r="E7" s="39"/>
      <c r="F7" s="216" t="s">
        <v>590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6"/>
      <c r="P9" s="25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26</v>
      </c>
      <c r="E11" s="39"/>
      <c r="F11" s="39"/>
      <c r="G11" s="39"/>
      <c r="H11" s="39"/>
      <c r="I11" s="39"/>
      <c r="J11" s="39"/>
      <c r="K11" s="39"/>
      <c r="L11" s="39"/>
      <c r="M11" s="33" t="s">
        <v>27</v>
      </c>
      <c r="N11" s="39"/>
      <c r="O11" s="214" t="str">
        <f>IF('Rekapitulace stavby'!AN10="","",'Rekapitulace stavby'!AN10)</f>
        <v/>
      </c>
      <c r="P11" s="21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4" t="str">
        <f>IF('Rekapitulace stavby'!AN11="","",'Rekapitulace stavby'!AN11)</f>
        <v/>
      </c>
      <c r="P12" s="21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27</v>
      </c>
      <c r="N14" s="39"/>
      <c r="O14" s="258" t="str">
        <f>IF('Rekapitulace stavby'!AN13="","",'Rekapitulace stavby'!AN13)</f>
        <v>Vyplň údaj</v>
      </c>
      <c r="P14" s="214"/>
      <c r="Q14" s="39"/>
      <c r="R14" s="40"/>
    </row>
    <row r="15" spans="1:66" s="1" customFormat="1" ht="18" customHeight="1">
      <c r="B15" s="38"/>
      <c r="C15" s="39"/>
      <c r="D15" s="39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3" t="s">
        <v>28</v>
      </c>
      <c r="N15" s="39"/>
      <c r="O15" s="258" t="str">
        <f>IF('Rekapitulace stavby'!AN14="","",'Rekapitulace stavby'!AN14)</f>
        <v>Vyplň údaj</v>
      </c>
      <c r="P15" s="21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27</v>
      </c>
      <c r="N17" s="39"/>
      <c r="O17" s="214" t="str">
        <f>IF('Rekapitulace stavby'!AN16="","",'Rekapitulace stavby'!AN16)</f>
        <v/>
      </c>
      <c r="P17" s="21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4" t="str">
        <f>IF('Rekapitulace stavby'!AN17="","",'Rekapitulace stavby'!AN17)</f>
        <v/>
      </c>
      <c r="P18" s="21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33</v>
      </c>
      <c r="E20" s="39"/>
      <c r="F20" s="39"/>
      <c r="G20" s="39"/>
      <c r="H20" s="39"/>
      <c r="I20" s="39"/>
      <c r="J20" s="39"/>
      <c r="K20" s="39"/>
      <c r="L20" s="39"/>
      <c r="M20" s="33" t="s">
        <v>27</v>
      </c>
      <c r="N20" s="39"/>
      <c r="O20" s="214" t="s">
        <v>5</v>
      </c>
      <c r="P20" s="214"/>
      <c r="Q20" s="39"/>
      <c r="R20" s="40"/>
    </row>
    <row r="21" spans="2:18" s="1" customFormat="1" ht="18" customHeight="1">
      <c r="B21" s="38"/>
      <c r="C21" s="39"/>
      <c r="D21" s="39"/>
      <c r="E21" s="31"/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4" t="s">
        <v>5</v>
      </c>
      <c r="P21" s="21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19" t="s">
        <v>5</v>
      </c>
      <c r="F24" s="219"/>
      <c r="G24" s="219"/>
      <c r="H24" s="219"/>
      <c r="I24" s="219"/>
      <c r="J24" s="219"/>
      <c r="K24" s="219"/>
      <c r="L24" s="21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113</v>
      </c>
      <c r="E27" s="39"/>
      <c r="F27" s="39"/>
      <c r="G27" s="39"/>
      <c r="H27" s="39"/>
      <c r="I27" s="39"/>
      <c r="J27" s="39"/>
      <c r="K27" s="39"/>
      <c r="L27" s="39"/>
      <c r="M27" s="220">
        <f>N88</f>
        <v>0</v>
      </c>
      <c r="N27" s="220"/>
      <c r="O27" s="220"/>
      <c r="P27" s="220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0">
        <f>N96</f>
        <v>0</v>
      </c>
      <c r="N28" s="220"/>
      <c r="O28" s="220"/>
      <c r="P28" s="22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37</v>
      </c>
      <c r="E30" s="39"/>
      <c r="F30" s="39"/>
      <c r="G30" s="39"/>
      <c r="H30" s="39"/>
      <c r="I30" s="39"/>
      <c r="J30" s="39"/>
      <c r="K30" s="39"/>
      <c r="L30" s="39"/>
      <c r="M30" s="260">
        <f>ROUND(M27+M28,2)</f>
        <v>0</v>
      </c>
      <c r="N30" s="255"/>
      <c r="O30" s="255"/>
      <c r="P30" s="25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38</v>
      </c>
      <c r="E32" s="45" t="s">
        <v>39</v>
      </c>
      <c r="F32" s="46">
        <v>0.21</v>
      </c>
      <c r="G32" s="121" t="s">
        <v>40</v>
      </c>
      <c r="H32" s="261">
        <f>(SUM(BE96:BE103)+SUM(BE121:BE207))</f>
        <v>0</v>
      </c>
      <c r="I32" s="255"/>
      <c r="J32" s="255"/>
      <c r="K32" s="39"/>
      <c r="L32" s="39"/>
      <c r="M32" s="261">
        <f>ROUND((SUM(BE96:BE103)+SUM(BE121:BE207)), 2)*F32</f>
        <v>0</v>
      </c>
      <c r="N32" s="255"/>
      <c r="O32" s="255"/>
      <c r="P32" s="255"/>
      <c r="Q32" s="39"/>
      <c r="R32" s="40"/>
    </row>
    <row r="33" spans="2:18" s="1" customFormat="1" ht="14.45" customHeight="1">
      <c r="B33" s="38"/>
      <c r="C33" s="39"/>
      <c r="D33" s="39"/>
      <c r="E33" s="45" t="s">
        <v>41</v>
      </c>
      <c r="F33" s="46">
        <v>0.15</v>
      </c>
      <c r="G33" s="121" t="s">
        <v>40</v>
      </c>
      <c r="H33" s="261">
        <f>(SUM(BF96:BF103)+SUM(BF121:BF207))</f>
        <v>0</v>
      </c>
      <c r="I33" s="255"/>
      <c r="J33" s="255"/>
      <c r="K33" s="39"/>
      <c r="L33" s="39"/>
      <c r="M33" s="261">
        <f>ROUND((SUM(BF96:BF103)+SUM(BF121:BF207)), 2)*F33</f>
        <v>0</v>
      </c>
      <c r="N33" s="255"/>
      <c r="O33" s="255"/>
      <c r="P33" s="25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42</v>
      </c>
      <c r="F34" s="46">
        <v>0.21</v>
      </c>
      <c r="G34" s="121" t="s">
        <v>40</v>
      </c>
      <c r="H34" s="261">
        <f>(SUM(BG96:BG103)+SUM(BG121:BG207))</f>
        <v>0</v>
      </c>
      <c r="I34" s="255"/>
      <c r="J34" s="255"/>
      <c r="K34" s="39"/>
      <c r="L34" s="39"/>
      <c r="M34" s="261">
        <v>0</v>
      </c>
      <c r="N34" s="255"/>
      <c r="O34" s="255"/>
      <c r="P34" s="25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43</v>
      </c>
      <c r="F35" s="46">
        <v>0.15</v>
      </c>
      <c r="G35" s="121" t="s">
        <v>40</v>
      </c>
      <c r="H35" s="261">
        <f>(SUM(BH96:BH103)+SUM(BH121:BH207))</f>
        <v>0</v>
      </c>
      <c r="I35" s="255"/>
      <c r="J35" s="255"/>
      <c r="K35" s="39"/>
      <c r="L35" s="39"/>
      <c r="M35" s="261">
        <v>0</v>
      </c>
      <c r="N35" s="255"/>
      <c r="O35" s="255"/>
      <c r="P35" s="25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44</v>
      </c>
      <c r="F36" s="46">
        <v>0</v>
      </c>
      <c r="G36" s="121" t="s">
        <v>40</v>
      </c>
      <c r="H36" s="261">
        <f>(SUM(BI96:BI103)+SUM(BI121:BI207))</f>
        <v>0</v>
      </c>
      <c r="I36" s="255"/>
      <c r="J36" s="255"/>
      <c r="K36" s="39"/>
      <c r="L36" s="39"/>
      <c r="M36" s="261">
        <v>0</v>
      </c>
      <c r="N36" s="255"/>
      <c r="O36" s="255"/>
      <c r="P36" s="25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45</v>
      </c>
      <c r="E38" s="78"/>
      <c r="F38" s="78"/>
      <c r="G38" s="123" t="s">
        <v>46</v>
      </c>
      <c r="H38" s="124" t="s">
        <v>47</v>
      </c>
      <c r="I38" s="78"/>
      <c r="J38" s="78"/>
      <c r="K38" s="78"/>
      <c r="L38" s="262">
        <f>SUM(M30:M36)</f>
        <v>0</v>
      </c>
      <c r="M38" s="262"/>
      <c r="N38" s="262"/>
      <c r="O38" s="262"/>
      <c r="P38" s="26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48</v>
      </c>
      <c r="E50" s="54"/>
      <c r="F50" s="54"/>
      <c r="G50" s="54"/>
      <c r="H50" s="55"/>
      <c r="I50" s="39"/>
      <c r="J50" s="53" t="s">
        <v>49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50</v>
      </c>
      <c r="E59" s="59"/>
      <c r="F59" s="59"/>
      <c r="G59" s="60" t="s">
        <v>51</v>
      </c>
      <c r="H59" s="61"/>
      <c r="I59" s="39"/>
      <c r="J59" s="58" t="s">
        <v>50</v>
      </c>
      <c r="K59" s="59"/>
      <c r="L59" s="59"/>
      <c r="M59" s="59"/>
      <c r="N59" s="60" t="s">
        <v>51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52</v>
      </c>
      <c r="E61" s="54"/>
      <c r="F61" s="54"/>
      <c r="G61" s="54"/>
      <c r="H61" s="55"/>
      <c r="I61" s="39"/>
      <c r="J61" s="53" t="s">
        <v>53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50</v>
      </c>
      <c r="E70" s="59"/>
      <c r="F70" s="59"/>
      <c r="G70" s="60" t="s">
        <v>51</v>
      </c>
      <c r="H70" s="61"/>
      <c r="I70" s="39"/>
      <c r="J70" s="58" t="s">
        <v>50</v>
      </c>
      <c r="K70" s="59"/>
      <c r="L70" s="59"/>
      <c r="M70" s="59"/>
      <c r="N70" s="60" t="s">
        <v>51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0" t="s">
        <v>114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3" t="str">
        <f>F6</f>
        <v>Areál jezu České Vrbné - odkanalizování provozního objektu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0" t="str">
        <f>F7</f>
        <v>3130b - IO 02  Čerpací stanice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257" t="str">
        <f>IF(O9="","",O9)</f>
        <v/>
      </c>
      <c r="N81" s="257"/>
      <c r="O81" s="257"/>
      <c r="P81" s="257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26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31</v>
      </c>
      <c r="L83" s="39"/>
      <c r="M83" s="214" t="str">
        <f>E18</f>
        <v xml:space="preserve"> </v>
      </c>
      <c r="N83" s="214"/>
      <c r="O83" s="214"/>
      <c r="P83" s="214"/>
      <c r="Q83" s="214"/>
      <c r="R83" s="40"/>
    </row>
    <row r="84" spans="2:47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33</v>
      </c>
      <c r="L84" s="39"/>
      <c r="M84" s="214">
        <f>E21</f>
        <v>0</v>
      </c>
      <c r="N84" s="214"/>
      <c r="O84" s="214"/>
      <c r="P84" s="214"/>
      <c r="Q84" s="214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4" t="s">
        <v>115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116</v>
      </c>
      <c r="O86" s="265"/>
      <c r="P86" s="265"/>
      <c r="Q86" s="265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117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N121</f>
        <v>0</v>
      </c>
      <c r="O88" s="266"/>
      <c r="P88" s="266"/>
      <c r="Q88" s="266"/>
      <c r="R88" s="40"/>
      <c r="AU88" s="22" t="s">
        <v>118</v>
      </c>
    </row>
    <row r="89" spans="2:47" s="6" customFormat="1" ht="24.95" customHeight="1">
      <c r="B89" s="126"/>
      <c r="C89" s="127"/>
      <c r="D89" s="128" t="s">
        <v>119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7">
        <f>N122</f>
        <v>0</v>
      </c>
      <c r="O89" s="268"/>
      <c r="P89" s="268"/>
      <c r="Q89" s="268"/>
      <c r="R89" s="129"/>
    </row>
    <row r="90" spans="2:47" s="7" customFormat="1" ht="19.899999999999999" customHeight="1">
      <c r="B90" s="130"/>
      <c r="C90" s="131"/>
      <c r="D90" s="105" t="s">
        <v>120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5">
        <f>N123</f>
        <v>0</v>
      </c>
      <c r="O90" s="269"/>
      <c r="P90" s="269"/>
      <c r="Q90" s="269"/>
      <c r="R90" s="132"/>
    </row>
    <row r="91" spans="2:47" s="7" customFormat="1" ht="19.899999999999999" customHeight="1">
      <c r="B91" s="130"/>
      <c r="C91" s="131"/>
      <c r="D91" s="105" t="s">
        <v>591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5">
        <f>N140</f>
        <v>0</v>
      </c>
      <c r="O91" s="269"/>
      <c r="P91" s="269"/>
      <c r="Q91" s="269"/>
      <c r="R91" s="132"/>
    </row>
    <row r="92" spans="2:47" s="7" customFormat="1" ht="19.899999999999999" customHeight="1">
      <c r="B92" s="130"/>
      <c r="C92" s="131"/>
      <c r="D92" s="105" t="s">
        <v>122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5">
        <f>N143</f>
        <v>0</v>
      </c>
      <c r="O92" s="269"/>
      <c r="P92" s="269"/>
      <c r="Q92" s="269"/>
      <c r="R92" s="132"/>
    </row>
    <row r="93" spans="2:47" s="7" customFormat="1" ht="19.899999999999999" customHeight="1">
      <c r="B93" s="130"/>
      <c r="C93" s="131"/>
      <c r="D93" s="105" t="s">
        <v>124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5">
        <f>N157</f>
        <v>0</v>
      </c>
      <c r="O93" s="269"/>
      <c r="P93" s="269"/>
      <c r="Q93" s="269"/>
      <c r="R93" s="132"/>
    </row>
    <row r="94" spans="2:47" s="7" customFormat="1" ht="19.899999999999999" customHeight="1">
      <c r="B94" s="130"/>
      <c r="C94" s="131"/>
      <c r="D94" s="105" t="s">
        <v>127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5">
        <f>N205</f>
        <v>0</v>
      </c>
      <c r="O94" s="269"/>
      <c r="P94" s="269"/>
      <c r="Q94" s="269"/>
      <c r="R94" s="13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128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66">
        <f>ROUND(N97+N98+N99+N100+N101+N102,2)</f>
        <v>0</v>
      </c>
      <c r="O96" s="270"/>
      <c r="P96" s="270"/>
      <c r="Q96" s="270"/>
      <c r="R96" s="40"/>
      <c r="T96" s="133"/>
      <c r="U96" s="134" t="s">
        <v>38</v>
      </c>
    </row>
    <row r="97" spans="2:65" s="1" customFormat="1" ht="18" customHeight="1">
      <c r="B97" s="135"/>
      <c r="C97" s="136"/>
      <c r="D97" s="246" t="s">
        <v>129</v>
      </c>
      <c r="E97" s="271"/>
      <c r="F97" s="271"/>
      <c r="G97" s="271"/>
      <c r="H97" s="271"/>
      <c r="I97" s="136"/>
      <c r="J97" s="136"/>
      <c r="K97" s="136"/>
      <c r="L97" s="136"/>
      <c r="M97" s="136"/>
      <c r="N97" s="244">
        <f>ROUND(N88*T97,2)</f>
        <v>0</v>
      </c>
      <c r="O97" s="272"/>
      <c r="P97" s="272"/>
      <c r="Q97" s="272"/>
      <c r="R97" s="138"/>
      <c r="S97" s="139"/>
      <c r="T97" s="140"/>
      <c r="U97" s="141" t="s">
        <v>39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130</v>
      </c>
      <c r="AZ97" s="139"/>
      <c r="BA97" s="139"/>
      <c r="BB97" s="139"/>
      <c r="BC97" s="139"/>
      <c r="BD97" s="139"/>
      <c r="BE97" s="143">
        <f t="shared" ref="BE97:BE102" si="0">IF(U97="základní",N97,0)</f>
        <v>0</v>
      </c>
      <c r="BF97" s="143">
        <f t="shared" ref="BF97:BF102" si="1">IF(U97="snížená",N97,0)</f>
        <v>0</v>
      </c>
      <c r="BG97" s="143">
        <f t="shared" ref="BG97:BG102" si="2">IF(U97="zákl. přenesená",N97,0)</f>
        <v>0</v>
      </c>
      <c r="BH97" s="143">
        <f t="shared" ref="BH97:BH102" si="3">IF(U97="sníž. přenesená",N97,0)</f>
        <v>0</v>
      </c>
      <c r="BI97" s="143">
        <f t="shared" ref="BI97:BI102" si="4">IF(U97="nulová",N97,0)</f>
        <v>0</v>
      </c>
      <c r="BJ97" s="142" t="s">
        <v>82</v>
      </c>
      <c r="BK97" s="139"/>
      <c r="BL97" s="139"/>
      <c r="BM97" s="139"/>
    </row>
    <row r="98" spans="2:65" s="1" customFormat="1" ht="18" customHeight="1">
      <c r="B98" s="135"/>
      <c r="C98" s="136"/>
      <c r="D98" s="246" t="s">
        <v>131</v>
      </c>
      <c r="E98" s="271"/>
      <c r="F98" s="271"/>
      <c r="G98" s="271"/>
      <c r="H98" s="271"/>
      <c r="I98" s="136"/>
      <c r="J98" s="136"/>
      <c r="K98" s="136"/>
      <c r="L98" s="136"/>
      <c r="M98" s="136"/>
      <c r="N98" s="244">
        <f>ROUND(N88*T98,2)</f>
        <v>0</v>
      </c>
      <c r="O98" s="272"/>
      <c r="P98" s="272"/>
      <c r="Q98" s="272"/>
      <c r="R98" s="138"/>
      <c r="S98" s="139"/>
      <c r="T98" s="140"/>
      <c r="U98" s="141" t="s">
        <v>39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82</v>
      </c>
      <c r="BK98" s="139"/>
      <c r="BL98" s="139"/>
      <c r="BM98" s="139"/>
    </row>
    <row r="99" spans="2:65" s="1" customFormat="1" ht="18" customHeight="1">
      <c r="B99" s="135"/>
      <c r="C99" s="136"/>
      <c r="D99" s="246" t="s">
        <v>132</v>
      </c>
      <c r="E99" s="271"/>
      <c r="F99" s="271"/>
      <c r="G99" s="271"/>
      <c r="H99" s="271"/>
      <c r="I99" s="136"/>
      <c r="J99" s="136"/>
      <c r="K99" s="136"/>
      <c r="L99" s="136"/>
      <c r="M99" s="136"/>
      <c r="N99" s="244">
        <f>ROUND(N88*T99,2)</f>
        <v>0</v>
      </c>
      <c r="O99" s="272"/>
      <c r="P99" s="272"/>
      <c r="Q99" s="272"/>
      <c r="R99" s="138"/>
      <c r="S99" s="139"/>
      <c r="T99" s="140"/>
      <c r="U99" s="141" t="s">
        <v>39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130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82</v>
      </c>
      <c r="BK99" s="139"/>
      <c r="BL99" s="139"/>
      <c r="BM99" s="139"/>
    </row>
    <row r="100" spans="2:65" s="1" customFormat="1" ht="18" customHeight="1">
      <c r="B100" s="135"/>
      <c r="C100" s="136"/>
      <c r="D100" s="246" t="s">
        <v>133</v>
      </c>
      <c r="E100" s="271"/>
      <c r="F100" s="271"/>
      <c r="G100" s="271"/>
      <c r="H100" s="271"/>
      <c r="I100" s="136"/>
      <c r="J100" s="136"/>
      <c r="K100" s="136"/>
      <c r="L100" s="136"/>
      <c r="M100" s="136"/>
      <c r="N100" s="244">
        <f>ROUND(N88*T100,2)</f>
        <v>0</v>
      </c>
      <c r="O100" s="272"/>
      <c r="P100" s="272"/>
      <c r="Q100" s="272"/>
      <c r="R100" s="138"/>
      <c r="S100" s="139"/>
      <c r="T100" s="140"/>
      <c r="U100" s="141" t="s">
        <v>39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130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82</v>
      </c>
      <c r="BK100" s="139"/>
      <c r="BL100" s="139"/>
      <c r="BM100" s="139"/>
    </row>
    <row r="101" spans="2:65" s="1" customFormat="1" ht="18" customHeight="1">
      <c r="B101" s="135"/>
      <c r="C101" s="136"/>
      <c r="D101" s="246" t="s">
        <v>134</v>
      </c>
      <c r="E101" s="271"/>
      <c r="F101" s="271"/>
      <c r="G101" s="271"/>
      <c r="H101" s="271"/>
      <c r="I101" s="136"/>
      <c r="J101" s="136"/>
      <c r="K101" s="136"/>
      <c r="L101" s="136"/>
      <c r="M101" s="136"/>
      <c r="N101" s="244">
        <f>ROUND(N88*T101,2)</f>
        <v>0</v>
      </c>
      <c r="O101" s="272"/>
      <c r="P101" s="272"/>
      <c r="Q101" s="272"/>
      <c r="R101" s="138"/>
      <c r="S101" s="139"/>
      <c r="T101" s="140"/>
      <c r="U101" s="141" t="s">
        <v>39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130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82</v>
      </c>
      <c r="BK101" s="139"/>
      <c r="BL101" s="139"/>
      <c r="BM101" s="139"/>
    </row>
    <row r="102" spans="2:65" s="1" customFormat="1" ht="18" customHeight="1">
      <c r="B102" s="135"/>
      <c r="C102" s="136"/>
      <c r="D102" s="137" t="s">
        <v>135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44">
        <f>ROUND(N88*T102,2)</f>
        <v>0</v>
      </c>
      <c r="O102" s="272"/>
      <c r="P102" s="272"/>
      <c r="Q102" s="272"/>
      <c r="R102" s="138"/>
      <c r="S102" s="139"/>
      <c r="T102" s="144"/>
      <c r="U102" s="145" t="s">
        <v>39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136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82</v>
      </c>
      <c r="BK102" s="139"/>
      <c r="BL102" s="139"/>
      <c r="BM102" s="139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103</v>
      </c>
      <c r="D104" s="117"/>
      <c r="E104" s="117"/>
      <c r="F104" s="117"/>
      <c r="G104" s="117"/>
      <c r="H104" s="117"/>
      <c r="I104" s="117"/>
      <c r="J104" s="117"/>
      <c r="K104" s="117"/>
      <c r="L104" s="250">
        <f>ROUND(SUM(N88+N96),2)</f>
        <v>0</v>
      </c>
      <c r="M104" s="250"/>
      <c r="N104" s="250"/>
      <c r="O104" s="250"/>
      <c r="P104" s="250"/>
      <c r="Q104" s="250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0" t="s">
        <v>137</v>
      </c>
      <c r="D110" s="255"/>
      <c r="E110" s="255"/>
      <c r="F110" s="255"/>
      <c r="G110" s="255"/>
      <c r="H110" s="255"/>
      <c r="I110" s="255"/>
      <c r="J110" s="255"/>
      <c r="K110" s="255"/>
      <c r="L110" s="255"/>
      <c r="M110" s="255"/>
      <c r="N110" s="255"/>
      <c r="O110" s="255"/>
      <c r="P110" s="255"/>
      <c r="Q110" s="255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53" t="str">
        <f>F6</f>
        <v>Areál jezu České Vrbné - odkanalizování provozního objektu</v>
      </c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39"/>
      <c r="R112" s="40"/>
    </row>
    <row r="113" spans="2:65" s="1" customFormat="1" ht="36.950000000000003" customHeight="1">
      <c r="B113" s="38"/>
      <c r="C113" s="72" t="s">
        <v>111</v>
      </c>
      <c r="D113" s="39"/>
      <c r="E113" s="39"/>
      <c r="F113" s="230" t="str">
        <f>F7</f>
        <v>3130b - IO 02  Čerpací stanice</v>
      </c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23</v>
      </c>
      <c r="D115" s="39"/>
      <c r="E115" s="39"/>
      <c r="F115" s="31" t="str">
        <f>F9</f>
        <v xml:space="preserve"> </v>
      </c>
      <c r="G115" s="39"/>
      <c r="H115" s="39"/>
      <c r="I115" s="39"/>
      <c r="J115" s="39"/>
      <c r="K115" s="33" t="s">
        <v>25</v>
      </c>
      <c r="L115" s="39"/>
      <c r="M115" s="257" t="str">
        <f>IF(O9="","",O9)</f>
        <v/>
      </c>
      <c r="N115" s="257"/>
      <c r="O115" s="257"/>
      <c r="P115" s="257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>
      <c r="B117" s="38"/>
      <c r="C117" s="33" t="s">
        <v>26</v>
      </c>
      <c r="D117" s="39"/>
      <c r="E117" s="39"/>
      <c r="F117" s="31" t="str">
        <f>E12</f>
        <v xml:space="preserve"> </v>
      </c>
      <c r="G117" s="39"/>
      <c r="H117" s="39"/>
      <c r="I117" s="39"/>
      <c r="J117" s="39"/>
      <c r="K117" s="33" t="s">
        <v>31</v>
      </c>
      <c r="L117" s="39"/>
      <c r="M117" s="214" t="str">
        <f>E18</f>
        <v xml:space="preserve"> </v>
      </c>
      <c r="N117" s="214"/>
      <c r="O117" s="214"/>
      <c r="P117" s="214"/>
      <c r="Q117" s="214"/>
      <c r="R117" s="40"/>
    </row>
    <row r="118" spans="2:65" s="1" customFormat="1" ht="14.45" customHeight="1">
      <c r="B118" s="38"/>
      <c r="C118" s="33" t="s">
        <v>29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33</v>
      </c>
      <c r="L118" s="39"/>
      <c r="M118" s="214">
        <f>E21</f>
        <v>0</v>
      </c>
      <c r="N118" s="214"/>
      <c r="O118" s="214"/>
      <c r="P118" s="214"/>
      <c r="Q118" s="214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138</v>
      </c>
      <c r="D120" s="148" t="s">
        <v>139</v>
      </c>
      <c r="E120" s="148" t="s">
        <v>56</v>
      </c>
      <c r="F120" s="273" t="s">
        <v>140</v>
      </c>
      <c r="G120" s="273"/>
      <c r="H120" s="273"/>
      <c r="I120" s="273"/>
      <c r="J120" s="148" t="s">
        <v>141</v>
      </c>
      <c r="K120" s="148" t="s">
        <v>142</v>
      </c>
      <c r="L120" s="273" t="s">
        <v>143</v>
      </c>
      <c r="M120" s="273"/>
      <c r="N120" s="273" t="s">
        <v>116</v>
      </c>
      <c r="O120" s="273"/>
      <c r="P120" s="273"/>
      <c r="Q120" s="274"/>
      <c r="R120" s="149"/>
      <c r="T120" s="79" t="s">
        <v>144</v>
      </c>
      <c r="U120" s="80" t="s">
        <v>38</v>
      </c>
      <c r="V120" s="80" t="s">
        <v>145</v>
      </c>
      <c r="W120" s="80" t="s">
        <v>146</v>
      </c>
      <c r="X120" s="80" t="s">
        <v>147</v>
      </c>
      <c r="Y120" s="80" t="s">
        <v>148</v>
      </c>
      <c r="Z120" s="80" t="s">
        <v>149</v>
      </c>
      <c r="AA120" s="81" t="s">
        <v>150</v>
      </c>
    </row>
    <row r="121" spans="2:65" s="1" customFormat="1" ht="29.25" customHeight="1">
      <c r="B121" s="38"/>
      <c r="C121" s="83" t="s">
        <v>113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93">
        <f>BK121</f>
        <v>0</v>
      </c>
      <c r="O121" s="294"/>
      <c r="P121" s="294"/>
      <c r="Q121" s="294"/>
      <c r="R121" s="40"/>
      <c r="T121" s="82"/>
      <c r="U121" s="54"/>
      <c r="V121" s="54"/>
      <c r="W121" s="150">
        <f>W122+W208</f>
        <v>0</v>
      </c>
      <c r="X121" s="54"/>
      <c r="Y121" s="150">
        <f>Y122+Y208</f>
        <v>15.540733019999999</v>
      </c>
      <c r="Z121" s="54"/>
      <c r="AA121" s="151">
        <f>AA122+AA208</f>
        <v>0</v>
      </c>
      <c r="AT121" s="22" t="s">
        <v>73</v>
      </c>
      <c r="AU121" s="22" t="s">
        <v>118</v>
      </c>
      <c r="BK121" s="152">
        <f>BK122+BK208</f>
        <v>0</v>
      </c>
    </row>
    <row r="122" spans="2:65" s="9" customFormat="1" ht="37.35" customHeight="1">
      <c r="B122" s="153"/>
      <c r="C122" s="154"/>
      <c r="D122" s="155" t="s">
        <v>119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95">
        <f>BK122</f>
        <v>0</v>
      </c>
      <c r="O122" s="267"/>
      <c r="P122" s="267"/>
      <c r="Q122" s="267"/>
      <c r="R122" s="156"/>
      <c r="T122" s="157"/>
      <c r="U122" s="154"/>
      <c r="V122" s="154"/>
      <c r="W122" s="158">
        <f>W123+W140+W143+W157+W205</f>
        <v>0</v>
      </c>
      <c r="X122" s="154"/>
      <c r="Y122" s="158">
        <f>Y123+Y140+Y143+Y157+Y205</f>
        <v>15.540733019999999</v>
      </c>
      <c r="Z122" s="154"/>
      <c r="AA122" s="159">
        <f>AA123+AA140+AA143+AA157+AA205</f>
        <v>0</v>
      </c>
      <c r="AR122" s="160" t="s">
        <v>82</v>
      </c>
      <c r="AT122" s="161" t="s">
        <v>73</v>
      </c>
      <c r="AU122" s="161" t="s">
        <v>74</v>
      </c>
      <c r="AY122" s="160" t="s">
        <v>151</v>
      </c>
      <c r="BK122" s="162">
        <f>BK123+BK140+BK143+BK157+BK205</f>
        <v>0</v>
      </c>
    </row>
    <row r="123" spans="2:65" s="9" customFormat="1" ht="19.899999999999999" customHeight="1">
      <c r="B123" s="153"/>
      <c r="C123" s="154"/>
      <c r="D123" s="163" t="s">
        <v>120</v>
      </c>
      <c r="E123" s="163"/>
      <c r="F123" s="163"/>
      <c r="G123" s="163"/>
      <c r="H123" s="163"/>
      <c r="I123" s="163"/>
      <c r="J123" s="163"/>
      <c r="K123" s="163"/>
      <c r="L123" s="163"/>
      <c r="M123" s="163"/>
      <c r="N123" s="296">
        <f>BK123</f>
        <v>0</v>
      </c>
      <c r="O123" s="297"/>
      <c r="P123" s="297"/>
      <c r="Q123" s="297"/>
      <c r="R123" s="156"/>
      <c r="T123" s="157"/>
      <c r="U123" s="154"/>
      <c r="V123" s="154"/>
      <c r="W123" s="158">
        <f>SUM(W124:W139)</f>
        <v>0</v>
      </c>
      <c r="X123" s="154"/>
      <c r="Y123" s="158">
        <f>SUM(Y124:Y139)</f>
        <v>3.3999999999999996E-2</v>
      </c>
      <c r="Z123" s="154"/>
      <c r="AA123" s="159">
        <f>SUM(AA124:AA139)</f>
        <v>0</v>
      </c>
      <c r="AR123" s="160" t="s">
        <v>82</v>
      </c>
      <c r="AT123" s="161" t="s">
        <v>73</v>
      </c>
      <c r="AU123" s="161" t="s">
        <v>82</v>
      </c>
      <c r="AY123" s="160" t="s">
        <v>151</v>
      </c>
      <c r="BK123" s="162">
        <f>SUM(BK124:BK139)</f>
        <v>0</v>
      </c>
    </row>
    <row r="124" spans="2:65" s="1" customFormat="1" ht="25.5" customHeight="1">
      <c r="B124" s="135"/>
      <c r="C124" s="164" t="s">
        <v>82</v>
      </c>
      <c r="D124" s="164" t="s">
        <v>152</v>
      </c>
      <c r="E124" s="165" t="s">
        <v>172</v>
      </c>
      <c r="F124" s="275" t="s">
        <v>173</v>
      </c>
      <c r="G124" s="275"/>
      <c r="H124" s="275"/>
      <c r="I124" s="275"/>
      <c r="J124" s="166" t="s">
        <v>174</v>
      </c>
      <c r="K124" s="167">
        <v>3.5</v>
      </c>
      <c r="L124" s="276">
        <v>0</v>
      </c>
      <c r="M124" s="276"/>
      <c r="N124" s="277">
        <f>ROUND(L124*K124,2)</f>
        <v>0</v>
      </c>
      <c r="O124" s="277"/>
      <c r="P124" s="277"/>
      <c r="Q124" s="277"/>
      <c r="R124" s="138"/>
      <c r="T124" s="168" t="s">
        <v>5</v>
      </c>
      <c r="U124" s="47" t="s">
        <v>39</v>
      </c>
      <c r="V124" s="39"/>
      <c r="W124" s="169">
        <f>V124*K124</f>
        <v>0</v>
      </c>
      <c r="X124" s="169">
        <v>0</v>
      </c>
      <c r="Y124" s="169">
        <f>X124*K124</f>
        <v>0</v>
      </c>
      <c r="Z124" s="169">
        <v>0</v>
      </c>
      <c r="AA124" s="170">
        <f>Z124*K124</f>
        <v>0</v>
      </c>
      <c r="AR124" s="22" t="s">
        <v>156</v>
      </c>
      <c r="AT124" s="22" t="s">
        <v>152</v>
      </c>
      <c r="AU124" s="22" t="s">
        <v>109</v>
      </c>
      <c r="AY124" s="22" t="s">
        <v>151</v>
      </c>
      <c r="BE124" s="109">
        <f>IF(U124="základní",N124,0)</f>
        <v>0</v>
      </c>
      <c r="BF124" s="109">
        <f>IF(U124="snížená",N124,0)</f>
        <v>0</v>
      </c>
      <c r="BG124" s="109">
        <f>IF(U124="zákl. přenesená",N124,0)</f>
        <v>0</v>
      </c>
      <c r="BH124" s="109">
        <f>IF(U124="sníž. přenesená",N124,0)</f>
        <v>0</v>
      </c>
      <c r="BI124" s="109">
        <f>IF(U124="nulová",N124,0)</f>
        <v>0</v>
      </c>
      <c r="BJ124" s="22" t="s">
        <v>82</v>
      </c>
      <c r="BK124" s="109">
        <f>ROUND(L124*K124,2)</f>
        <v>0</v>
      </c>
      <c r="BL124" s="22" t="s">
        <v>156</v>
      </c>
      <c r="BM124" s="22" t="s">
        <v>592</v>
      </c>
    </row>
    <row r="125" spans="2:65" s="10" customFormat="1" ht="16.5" customHeight="1">
      <c r="B125" s="171"/>
      <c r="C125" s="172"/>
      <c r="D125" s="172"/>
      <c r="E125" s="173" t="s">
        <v>5</v>
      </c>
      <c r="F125" s="278" t="s">
        <v>593</v>
      </c>
      <c r="G125" s="279"/>
      <c r="H125" s="279"/>
      <c r="I125" s="279"/>
      <c r="J125" s="172"/>
      <c r="K125" s="174">
        <v>3.5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159</v>
      </c>
      <c r="AU125" s="178" t="s">
        <v>109</v>
      </c>
      <c r="AV125" s="10" t="s">
        <v>109</v>
      </c>
      <c r="AW125" s="10" t="s">
        <v>32</v>
      </c>
      <c r="AX125" s="10" t="s">
        <v>82</v>
      </c>
      <c r="AY125" s="178" t="s">
        <v>151</v>
      </c>
    </row>
    <row r="126" spans="2:65" s="1" customFormat="1" ht="25.5" customHeight="1">
      <c r="B126" s="135"/>
      <c r="C126" s="164" t="s">
        <v>109</v>
      </c>
      <c r="D126" s="164" t="s">
        <v>152</v>
      </c>
      <c r="E126" s="165" t="s">
        <v>179</v>
      </c>
      <c r="F126" s="275" t="s">
        <v>180</v>
      </c>
      <c r="G126" s="275"/>
      <c r="H126" s="275"/>
      <c r="I126" s="275"/>
      <c r="J126" s="166" t="s">
        <v>174</v>
      </c>
      <c r="K126" s="167">
        <v>100</v>
      </c>
      <c r="L126" s="276">
        <v>0</v>
      </c>
      <c r="M126" s="276"/>
      <c r="N126" s="277">
        <f>ROUND(L126*K126,2)</f>
        <v>0</v>
      </c>
      <c r="O126" s="277"/>
      <c r="P126" s="277"/>
      <c r="Q126" s="277"/>
      <c r="R126" s="138"/>
      <c r="T126" s="168" t="s">
        <v>5</v>
      </c>
      <c r="U126" s="47" t="s">
        <v>39</v>
      </c>
      <c r="V126" s="39"/>
      <c r="W126" s="169">
        <f>V126*K126</f>
        <v>0</v>
      </c>
      <c r="X126" s="169">
        <v>0</v>
      </c>
      <c r="Y126" s="169">
        <f>X126*K126</f>
        <v>0</v>
      </c>
      <c r="Z126" s="169">
        <v>0</v>
      </c>
      <c r="AA126" s="170">
        <f>Z126*K126</f>
        <v>0</v>
      </c>
      <c r="AR126" s="22" t="s">
        <v>156</v>
      </c>
      <c r="AT126" s="22" t="s">
        <v>152</v>
      </c>
      <c r="AU126" s="22" t="s">
        <v>109</v>
      </c>
      <c r="AY126" s="22" t="s">
        <v>151</v>
      </c>
      <c r="BE126" s="109">
        <f>IF(U126="základní",N126,0)</f>
        <v>0</v>
      </c>
      <c r="BF126" s="109">
        <f>IF(U126="snížená",N126,0)</f>
        <v>0</v>
      </c>
      <c r="BG126" s="109">
        <f>IF(U126="zákl. přenesená",N126,0)</f>
        <v>0</v>
      </c>
      <c r="BH126" s="109">
        <f>IF(U126="sníž. přenesená",N126,0)</f>
        <v>0</v>
      </c>
      <c r="BI126" s="109">
        <f>IF(U126="nulová",N126,0)</f>
        <v>0</v>
      </c>
      <c r="BJ126" s="22" t="s">
        <v>82</v>
      </c>
      <c r="BK126" s="109">
        <f>ROUND(L126*K126,2)</f>
        <v>0</v>
      </c>
      <c r="BL126" s="22" t="s">
        <v>156</v>
      </c>
      <c r="BM126" s="22" t="s">
        <v>594</v>
      </c>
    </row>
    <row r="127" spans="2:65" s="10" customFormat="1" ht="16.5" customHeight="1">
      <c r="B127" s="171"/>
      <c r="C127" s="172"/>
      <c r="D127" s="172"/>
      <c r="E127" s="173" t="s">
        <v>5</v>
      </c>
      <c r="F127" s="278" t="s">
        <v>595</v>
      </c>
      <c r="G127" s="279"/>
      <c r="H127" s="279"/>
      <c r="I127" s="279"/>
      <c r="J127" s="172"/>
      <c r="K127" s="174">
        <v>100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159</v>
      </c>
      <c r="AU127" s="178" t="s">
        <v>109</v>
      </c>
      <c r="AV127" s="10" t="s">
        <v>109</v>
      </c>
      <c r="AW127" s="10" t="s">
        <v>32</v>
      </c>
      <c r="AX127" s="10" t="s">
        <v>82</v>
      </c>
      <c r="AY127" s="178" t="s">
        <v>151</v>
      </c>
    </row>
    <row r="128" spans="2:65" s="1" customFormat="1" ht="25.5" customHeight="1">
      <c r="B128" s="135"/>
      <c r="C128" s="164" t="s">
        <v>167</v>
      </c>
      <c r="D128" s="164" t="s">
        <v>152</v>
      </c>
      <c r="E128" s="165" t="s">
        <v>186</v>
      </c>
      <c r="F128" s="275" t="s">
        <v>187</v>
      </c>
      <c r="G128" s="275"/>
      <c r="H128" s="275"/>
      <c r="I128" s="275"/>
      <c r="J128" s="166" t="s">
        <v>174</v>
      </c>
      <c r="K128" s="167">
        <v>50</v>
      </c>
      <c r="L128" s="276">
        <v>0</v>
      </c>
      <c r="M128" s="276"/>
      <c r="N128" s="277">
        <f>ROUND(L128*K128,2)</f>
        <v>0</v>
      </c>
      <c r="O128" s="277"/>
      <c r="P128" s="277"/>
      <c r="Q128" s="277"/>
      <c r="R128" s="138"/>
      <c r="T128" s="168" t="s">
        <v>5</v>
      </c>
      <c r="U128" s="47" t="s">
        <v>39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22" t="s">
        <v>156</v>
      </c>
      <c r="AT128" s="22" t="s">
        <v>152</v>
      </c>
      <c r="AU128" s="22" t="s">
        <v>109</v>
      </c>
      <c r="AY128" s="22" t="s">
        <v>151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2" t="s">
        <v>82</v>
      </c>
      <c r="BK128" s="109">
        <f>ROUND(L128*K128,2)</f>
        <v>0</v>
      </c>
      <c r="BL128" s="22" t="s">
        <v>156</v>
      </c>
      <c r="BM128" s="22" t="s">
        <v>596</v>
      </c>
    </row>
    <row r="129" spans="2:65" s="10" customFormat="1" ht="16.5" customHeight="1">
      <c r="B129" s="171"/>
      <c r="C129" s="172"/>
      <c r="D129" s="172"/>
      <c r="E129" s="173" t="s">
        <v>5</v>
      </c>
      <c r="F129" s="278" t="s">
        <v>597</v>
      </c>
      <c r="G129" s="279"/>
      <c r="H129" s="279"/>
      <c r="I129" s="279"/>
      <c r="J129" s="172"/>
      <c r="K129" s="174">
        <v>50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159</v>
      </c>
      <c r="AU129" s="178" t="s">
        <v>109</v>
      </c>
      <c r="AV129" s="10" t="s">
        <v>109</v>
      </c>
      <c r="AW129" s="10" t="s">
        <v>32</v>
      </c>
      <c r="AX129" s="10" t="s">
        <v>82</v>
      </c>
      <c r="AY129" s="178" t="s">
        <v>151</v>
      </c>
    </row>
    <row r="130" spans="2:65" s="1" customFormat="1" ht="25.5" customHeight="1">
      <c r="B130" s="135"/>
      <c r="C130" s="164" t="s">
        <v>156</v>
      </c>
      <c r="D130" s="164" t="s">
        <v>152</v>
      </c>
      <c r="E130" s="165" t="s">
        <v>204</v>
      </c>
      <c r="F130" s="275" t="s">
        <v>205</v>
      </c>
      <c r="G130" s="275"/>
      <c r="H130" s="275"/>
      <c r="I130" s="275"/>
      <c r="J130" s="166" t="s">
        <v>155</v>
      </c>
      <c r="K130" s="167">
        <v>40</v>
      </c>
      <c r="L130" s="276">
        <v>0</v>
      </c>
      <c r="M130" s="276"/>
      <c r="N130" s="277">
        <f>ROUND(L130*K130,2)</f>
        <v>0</v>
      </c>
      <c r="O130" s="277"/>
      <c r="P130" s="277"/>
      <c r="Q130" s="277"/>
      <c r="R130" s="138"/>
      <c r="T130" s="168" t="s">
        <v>5</v>
      </c>
      <c r="U130" s="47" t="s">
        <v>39</v>
      </c>
      <c r="V130" s="39"/>
      <c r="W130" s="169">
        <f>V130*K130</f>
        <v>0</v>
      </c>
      <c r="X130" s="169">
        <v>8.4999999999999995E-4</v>
      </c>
      <c r="Y130" s="169">
        <f>X130*K130</f>
        <v>3.3999999999999996E-2</v>
      </c>
      <c r="Z130" s="169">
        <v>0</v>
      </c>
      <c r="AA130" s="170">
        <f>Z130*K130</f>
        <v>0</v>
      </c>
      <c r="AR130" s="22" t="s">
        <v>156</v>
      </c>
      <c r="AT130" s="22" t="s">
        <v>152</v>
      </c>
      <c r="AU130" s="22" t="s">
        <v>109</v>
      </c>
      <c r="AY130" s="22" t="s">
        <v>151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2" t="s">
        <v>82</v>
      </c>
      <c r="BK130" s="109">
        <f>ROUND(L130*K130,2)</f>
        <v>0</v>
      </c>
      <c r="BL130" s="22" t="s">
        <v>156</v>
      </c>
      <c r="BM130" s="22" t="s">
        <v>598</v>
      </c>
    </row>
    <row r="131" spans="2:65" s="10" customFormat="1" ht="16.5" customHeight="1">
      <c r="B131" s="171"/>
      <c r="C131" s="172"/>
      <c r="D131" s="172"/>
      <c r="E131" s="173" t="s">
        <v>5</v>
      </c>
      <c r="F131" s="278" t="s">
        <v>599</v>
      </c>
      <c r="G131" s="279"/>
      <c r="H131" s="279"/>
      <c r="I131" s="279"/>
      <c r="J131" s="172"/>
      <c r="K131" s="174">
        <v>40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159</v>
      </c>
      <c r="AU131" s="178" t="s">
        <v>109</v>
      </c>
      <c r="AV131" s="10" t="s">
        <v>109</v>
      </c>
      <c r="AW131" s="10" t="s">
        <v>32</v>
      </c>
      <c r="AX131" s="10" t="s">
        <v>82</v>
      </c>
      <c r="AY131" s="178" t="s">
        <v>151</v>
      </c>
    </row>
    <row r="132" spans="2:65" s="1" customFormat="1" ht="25.5" customHeight="1">
      <c r="B132" s="135"/>
      <c r="C132" s="164" t="s">
        <v>178</v>
      </c>
      <c r="D132" s="164" t="s">
        <v>152</v>
      </c>
      <c r="E132" s="165" t="s">
        <v>213</v>
      </c>
      <c r="F132" s="275" t="s">
        <v>214</v>
      </c>
      <c r="G132" s="275"/>
      <c r="H132" s="275"/>
      <c r="I132" s="275"/>
      <c r="J132" s="166" t="s">
        <v>155</v>
      </c>
      <c r="K132" s="167">
        <v>40</v>
      </c>
      <c r="L132" s="276">
        <v>0</v>
      </c>
      <c r="M132" s="276"/>
      <c r="N132" s="277">
        <f>ROUND(L132*K132,2)</f>
        <v>0</v>
      </c>
      <c r="O132" s="277"/>
      <c r="P132" s="277"/>
      <c r="Q132" s="277"/>
      <c r="R132" s="138"/>
      <c r="T132" s="168" t="s">
        <v>5</v>
      </c>
      <c r="U132" s="47" t="s">
        <v>39</v>
      </c>
      <c r="V132" s="39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2" t="s">
        <v>156</v>
      </c>
      <c r="AT132" s="22" t="s">
        <v>152</v>
      </c>
      <c r="AU132" s="22" t="s">
        <v>109</v>
      </c>
      <c r="AY132" s="22" t="s">
        <v>151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2" t="s">
        <v>82</v>
      </c>
      <c r="BK132" s="109">
        <f>ROUND(L132*K132,2)</f>
        <v>0</v>
      </c>
      <c r="BL132" s="22" t="s">
        <v>156</v>
      </c>
      <c r="BM132" s="22" t="s">
        <v>600</v>
      </c>
    </row>
    <row r="133" spans="2:65" s="1" customFormat="1" ht="25.5" customHeight="1">
      <c r="B133" s="135"/>
      <c r="C133" s="164" t="s">
        <v>185</v>
      </c>
      <c r="D133" s="164" t="s">
        <v>152</v>
      </c>
      <c r="E133" s="165" t="s">
        <v>601</v>
      </c>
      <c r="F133" s="275" t="s">
        <v>602</v>
      </c>
      <c r="G133" s="275"/>
      <c r="H133" s="275"/>
      <c r="I133" s="275"/>
      <c r="J133" s="166" t="s">
        <v>174</v>
      </c>
      <c r="K133" s="167">
        <v>100</v>
      </c>
      <c r="L133" s="276">
        <v>0</v>
      </c>
      <c r="M133" s="276"/>
      <c r="N133" s="277">
        <f>ROUND(L133*K133,2)</f>
        <v>0</v>
      </c>
      <c r="O133" s="277"/>
      <c r="P133" s="277"/>
      <c r="Q133" s="277"/>
      <c r="R133" s="138"/>
      <c r="T133" s="168" t="s">
        <v>5</v>
      </c>
      <c r="U133" s="47" t="s">
        <v>39</v>
      </c>
      <c r="V133" s="39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22" t="s">
        <v>156</v>
      </c>
      <c r="AT133" s="22" t="s">
        <v>152</v>
      </c>
      <c r="AU133" s="22" t="s">
        <v>109</v>
      </c>
      <c r="AY133" s="22" t="s">
        <v>151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2" t="s">
        <v>82</v>
      </c>
      <c r="BK133" s="109">
        <f>ROUND(L133*K133,2)</f>
        <v>0</v>
      </c>
      <c r="BL133" s="22" t="s">
        <v>156</v>
      </c>
      <c r="BM133" s="22" t="s">
        <v>603</v>
      </c>
    </row>
    <row r="134" spans="2:65" s="1" customFormat="1" ht="25.5" customHeight="1">
      <c r="B134" s="135"/>
      <c r="C134" s="164" t="s">
        <v>189</v>
      </c>
      <c r="D134" s="164" t="s">
        <v>152</v>
      </c>
      <c r="E134" s="165" t="s">
        <v>604</v>
      </c>
      <c r="F134" s="275" t="s">
        <v>605</v>
      </c>
      <c r="G134" s="275"/>
      <c r="H134" s="275"/>
      <c r="I134" s="275"/>
      <c r="J134" s="166" t="s">
        <v>174</v>
      </c>
      <c r="K134" s="167">
        <v>34.229999999999997</v>
      </c>
      <c r="L134" s="276">
        <v>0</v>
      </c>
      <c r="M134" s="276"/>
      <c r="N134" s="277">
        <f>ROUND(L134*K134,2)</f>
        <v>0</v>
      </c>
      <c r="O134" s="277"/>
      <c r="P134" s="277"/>
      <c r="Q134" s="277"/>
      <c r="R134" s="138"/>
      <c r="T134" s="168" t="s">
        <v>5</v>
      </c>
      <c r="U134" s="47" t="s">
        <v>39</v>
      </c>
      <c r="V134" s="39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2" t="s">
        <v>156</v>
      </c>
      <c r="AT134" s="22" t="s">
        <v>152</v>
      </c>
      <c r="AU134" s="22" t="s">
        <v>109</v>
      </c>
      <c r="AY134" s="22" t="s">
        <v>151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2" t="s">
        <v>82</v>
      </c>
      <c r="BK134" s="109">
        <f>ROUND(L134*K134,2)</f>
        <v>0</v>
      </c>
      <c r="BL134" s="22" t="s">
        <v>156</v>
      </c>
      <c r="BM134" s="22" t="s">
        <v>606</v>
      </c>
    </row>
    <row r="135" spans="2:65" s="10" customFormat="1" ht="16.5" customHeight="1">
      <c r="B135" s="171"/>
      <c r="C135" s="172"/>
      <c r="D135" s="172"/>
      <c r="E135" s="173" t="s">
        <v>5</v>
      </c>
      <c r="F135" s="278" t="s">
        <v>607</v>
      </c>
      <c r="G135" s="279"/>
      <c r="H135" s="279"/>
      <c r="I135" s="279"/>
      <c r="J135" s="172"/>
      <c r="K135" s="174">
        <v>34.229999999999997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159</v>
      </c>
      <c r="AU135" s="178" t="s">
        <v>109</v>
      </c>
      <c r="AV135" s="10" t="s">
        <v>109</v>
      </c>
      <c r="AW135" s="10" t="s">
        <v>32</v>
      </c>
      <c r="AX135" s="10" t="s">
        <v>82</v>
      </c>
      <c r="AY135" s="178" t="s">
        <v>151</v>
      </c>
    </row>
    <row r="136" spans="2:65" s="1" customFormat="1" ht="25.5" customHeight="1">
      <c r="B136" s="135"/>
      <c r="C136" s="164" t="s">
        <v>199</v>
      </c>
      <c r="D136" s="164" t="s">
        <v>152</v>
      </c>
      <c r="E136" s="165" t="s">
        <v>232</v>
      </c>
      <c r="F136" s="275" t="s">
        <v>233</v>
      </c>
      <c r="G136" s="275"/>
      <c r="H136" s="275"/>
      <c r="I136" s="275"/>
      <c r="J136" s="166" t="s">
        <v>174</v>
      </c>
      <c r="K136" s="167">
        <v>34.229999999999997</v>
      </c>
      <c r="L136" s="276">
        <v>0</v>
      </c>
      <c r="M136" s="276"/>
      <c r="N136" s="277">
        <f>ROUND(L136*K136,2)</f>
        <v>0</v>
      </c>
      <c r="O136" s="277"/>
      <c r="P136" s="277"/>
      <c r="Q136" s="277"/>
      <c r="R136" s="138"/>
      <c r="T136" s="168" t="s">
        <v>5</v>
      </c>
      <c r="U136" s="47" t="s">
        <v>39</v>
      </c>
      <c r="V136" s="39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2" t="s">
        <v>156</v>
      </c>
      <c r="AT136" s="22" t="s">
        <v>152</v>
      </c>
      <c r="AU136" s="22" t="s">
        <v>109</v>
      </c>
      <c r="AY136" s="22" t="s">
        <v>151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2" t="s">
        <v>82</v>
      </c>
      <c r="BK136" s="109">
        <f>ROUND(L136*K136,2)</f>
        <v>0</v>
      </c>
      <c r="BL136" s="22" t="s">
        <v>156</v>
      </c>
      <c r="BM136" s="22" t="s">
        <v>608</v>
      </c>
    </row>
    <row r="137" spans="2:65" s="10" customFormat="1" ht="16.5" customHeight="1">
      <c r="B137" s="171"/>
      <c r="C137" s="172"/>
      <c r="D137" s="172"/>
      <c r="E137" s="173" t="s">
        <v>5</v>
      </c>
      <c r="F137" s="278" t="s">
        <v>607</v>
      </c>
      <c r="G137" s="279"/>
      <c r="H137" s="279"/>
      <c r="I137" s="279"/>
      <c r="J137" s="172"/>
      <c r="K137" s="174">
        <v>34.229999999999997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159</v>
      </c>
      <c r="AU137" s="178" t="s">
        <v>109</v>
      </c>
      <c r="AV137" s="10" t="s">
        <v>109</v>
      </c>
      <c r="AW137" s="10" t="s">
        <v>32</v>
      </c>
      <c r="AX137" s="10" t="s">
        <v>82</v>
      </c>
      <c r="AY137" s="178" t="s">
        <v>151</v>
      </c>
    </row>
    <row r="138" spans="2:65" s="1" customFormat="1" ht="25.5" customHeight="1">
      <c r="B138" s="135"/>
      <c r="C138" s="164" t="s">
        <v>203</v>
      </c>
      <c r="D138" s="164" t="s">
        <v>152</v>
      </c>
      <c r="E138" s="165" t="s">
        <v>235</v>
      </c>
      <c r="F138" s="275" t="s">
        <v>236</v>
      </c>
      <c r="G138" s="275"/>
      <c r="H138" s="275"/>
      <c r="I138" s="275"/>
      <c r="J138" s="166" t="s">
        <v>174</v>
      </c>
      <c r="K138" s="167">
        <v>65.77</v>
      </c>
      <c r="L138" s="276">
        <v>0</v>
      </c>
      <c r="M138" s="276"/>
      <c r="N138" s="277">
        <f>ROUND(L138*K138,2)</f>
        <v>0</v>
      </c>
      <c r="O138" s="277"/>
      <c r="P138" s="277"/>
      <c r="Q138" s="277"/>
      <c r="R138" s="138"/>
      <c r="T138" s="168" t="s">
        <v>5</v>
      </c>
      <c r="U138" s="47" t="s">
        <v>39</v>
      </c>
      <c r="V138" s="39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2" t="s">
        <v>156</v>
      </c>
      <c r="AT138" s="22" t="s">
        <v>152</v>
      </c>
      <c r="AU138" s="22" t="s">
        <v>109</v>
      </c>
      <c r="AY138" s="22" t="s">
        <v>151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2" t="s">
        <v>82</v>
      </c>
      <c r="BK138" s="109">
        <f>ROUND(L138*K138,2)</f>
        <v>0</v>
      </c>
      <c r="BL138" s="22" t="s">
        <v>156</v>
      </c>
      <c r="BM138" s="22" t="s">
        <v>609</v>
      </c>
    </row>
    <row r="139" spans="2:65" s="10" customFormat="1" ht="16.5" customHeight="1">
      <c r="B139" s="171"/>
      <c r="C139" s="172"/>
      <c r="D139" s="172"/>
      <c r="E139" s="173" t="s">
        <v>5</v>
      </c>
      <c r="F139" s="278" t="s">
        <v>610</v>
      </c>
      <c r="G139" s="279"/>
      <c r="H139" s="279"/>
      <c r="I139" s="279"/>
      <c r="J139" s="172"/>
      <c r="K139" s="174">
        <v>65.77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159</v>
      </c>
      <c r="AU139" s="178" t="s">
        <v>109</v>
      </c>
      <c r="AV139" s="10" t="s">
        <v>109</v>
      </c>
      <c r="AW139" s="10" t="s">
        <v>32</v>
      </c>
      <c r="AX139" s="10" t="s">
        <v>82</v>
      </c>
      <c r="AY139" s="178" t="s">
        <v>151</v>
      </c>
    </row>
    <row r="140" spans="2:65" s="9" customFormat="1" ht="29.85" customHeight="1">
      <c r="B140" s="153"/>
      <c r="C140" s="154"/>
      <c r="D140" s="163" t="s">
        <v>591</v>
      </c>
      <c r="E140" s="163"/>
      <c r="F140" s="163"/>
      <c r="G140" s="163"/>
      <c r="H140" s="163"/>
      <c r="I140" s="163"/>
      <c r="J140" s="163"/>
      <c r="K140" s="163"/>
      <c r="L140" s="163"/>
      <c r="M140" s="163"/>
      <c r="N140" s="296">
        <f>BK140</f>
        <v>0</v>
      </c>
      <c r="O140" s="297"/>
      <c r="P140" s="297"/>
      <c r="Q140" s="297"/>
      <c r="R140" s="156"/>
      <c r="T140" s="157"/>
      <c r="U140" s="154"/>
      <c r="V140" s="154"/>
      <c r="W140" s="158">
        <f>SUM(W141:W142)</f>
        <v>0</v>
      </c>
      <c r="X140" s="154"/>
      <c r="Y140" s="158">
        <f>SUM(Y141:Y142)</f>
        <v>1.1328499999999999</v>
      </c>
      <c r="Z140" s="154"/>
      <c r="AA140" s="159">
        <f>SUM(AA141:AA142)</f>
        <v>0</v>
      </c>
      <c r="AR140" s="160" t="s">
        <v>82</v>
      </c>
      <c r="AT140" s="161" t="s">
        <v>73</v>
      </c>
      <c r="AU140" s="161" t="s">
        <v>82</v>
      </c>
      <c r="AY140" s="160" t="s">
        <v>151</v>
      </c>
      <c r="BK140" s="162">
        <f>SUM(BK141:BK142)</f>
        <v>0</v>
      </c>
    </row>
    <row r="141" spans="2:65" s="1" customFormat="1" ht="38.25" customHeight="1">
      <c r="B141" s="135"/>
      <c r="C141" s="164" t="s">
        <v>212</v>
      </c>
      <c r="D141" s="164" t="s">
        <v>152</v>
      </c>
      <c r="E141" s="165" t="s">
        <v>611</v>
      </c>
      <c r="F141" s="275" t="s">
        <v>612</v>
      </c>
      <c r="G141" s="275"/>
      <c r="H141" s="275"/>
      <c r="I141" s="275"/>
      <c r="J141" s="166" t="s">
        <v>170</v>
      </c>
      <c r="K141" s="167">
        <v>5</v>
      </c>
      <c r="L141" s="276">
        <v>0</v>
      </c>
      <c r="M141" s="276"/>
      <c r="N141" s="277">
        <f>ROUND(L141*K141,2)</f>
        <v>0</v>
      </c>
      <c r="O141" s="277"/>
      <c r="P141" s="277"/>
      <c r="Q141" s="277"/>
      <c r="R141" s="138"/>
      <c r="T141" s="168" t="s">
        <v>5</v>
      </c>
      <c r="U141" s="47" t="s">
        <v>39</v>
      </c>
      <c r="V141" s="39"/>
      <c r="W141" s="169">
        <f>V141*K141</f>
        <v>0</v>
      </c>
      <c r="X141" s="169">
        <v>0.22656999999999999</v>
      </c>
      <c r="Y141" s="169">
        <f>X141*K141</f>
        <v>1.1328499999999999</v>
      </c>
      <c r="Z141" s="169">
        <v>0</v>
      </c>
      <c r="AA141" s="170">
        <f>Z141*K141</f>
        <v>0</v>
      </c>
      <c r="AR141" s="22" t="s">
        <v>156</v>
      </c>
      <c r="AT141" s="22" t="s">
        <v>152</v>
      </c>
      <c r="AU141" s="22" t="s">
        <v>109</v>
      </c>
      <c r="AY141" s="22" t="s">
        <v>151</v>
      </c>
      <c r="BE141" s="109">
        <f>IF(U141="základní",N141,0)</f>
        <v>0</v>
      </c>
      <c r="BF141" s="109">
        <f>IF(U141="snížená",N141,0)</f>
        <v>0</v>
      </c>
      <c r="BG141" s="109">
        <f>IF(U141="zákl. přenesená",N141,0)</f>
        <v>0</v>
      </c>
      <c r="BH141" s="109">
        <f>IF(U141="sníž. přenesená",N141,0)</f>
        <v>0</v>
      </c>
      <c r="BI141" s="109">
        <f>IF(U141="nulová",N141,0)</f>
        <v>0</v>
      </c>
      <c r="BJ141" s="22" t="s">
        <v>82</v>
      </c>
      <c r="BK141" s="109">
        <f>ROUND(L141*K141,2)</f>
        <v>0</v>
      </c>
      <c r="BL141" s="22" t="s">
        <v>156</v>
      </c>
      <c r="BM141" s="22" t="s">
        <v>613</v>
      </c>
    </row>
    <row r="142" spans="2:65" s="10" customFormat="1" ht="16.5" customHeight="1">
      <c r="B142" s="171"/>
      <c r="C142" s="172"/>
      <c r="D142" s="172"/>
      <c r="E142" s="173" t="s">
        <v>5</v>
      </c>
      <c r="F142" s="278" t="s">
        <v>614</v>
      </c>
      <c r="G142" s="279"/>
      <c r="H142" s="279"/>
      <c r="I142" s="279"/>
      <c r="J142" s="172"/>
      <c r="K142" s="174">
        <v>5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159</v>
      </c>
      <c r="AU142" s="178" t="s">
        <v>109</v>
      </c>
      <c r="AV142" s="10" t="s">
        <v>109</v>
      </c>
      <c r="AW142" s="10" t="s">
        <v>32</v>
      </c>
      <c r="AX142" s="10" t="s">
        <v>82</v>
      </c>
      <c r="AY142" s="178" t="s">
        <v>151</v>
      </c>
    </row>
    <row r="143" spans="2:65" s="9" customFormat="1" ht="29.85" customHeight="1">
      <c r="B143" s="153"/>
      <c r="C143" s="154"/>
      <c r="D143" s="163" t="s">
        <v>122</v>
      </c>
      <c r="E143" s="163"/>
      <c r="F143" s="163"/>
      <c r="G143" s="163"/>
      <c r="H143" s="163"/>
      <c r="I143" s="163"/>
      <c r="J143" s="163"/>
      <c r="K143" s="163"/>
      <c r="L143" s="163"/>
      <c r="M143" s="163"/>
      <c r="N143" s="296">
        <f>BK143</f>
        <v>0</v>
      </c>
      <c r="O143" s="297"/>
      <c r="P143" s="297"/>
      <c r="Q143" s="297"/>
      <c r="R143" s="156"/>
      <c r="T143" s="157"/>
      <c r="U143" s="154"/>
      <c r="V143" s="154"/>
      <c r="W143" s="158">
        <f>SUM(W144:W156)</f>
        <v>0</v>
      </c>
      <c r="X143" s="154"/>
      <c r="Y143" s="158">
        <f>SUM(Y144:Y156)</f>
        <v>13.977599999999999</v>
      </c>
      <c r="Z143" s="154"/>
      <c r="AA143" s="159">
        <f>SUM(AA144:AA156)</f>
        <v>0</v>
      </c>
      <c r="AR143" s="160" t="s">
        <v>82</v>
      </c>
      <c r="AT143" s="161" t="s">
        <v>73</v>
      </c>
      <c r="AU143" s="161" t="s">
        <v>82</v>
      </c>
      <c r="AY143" s="160" t="s">
        <v>151</v>
      </c>
      <c r="BK143" s="162">
        <f>SUM(BK144:BK156)</f>
        <v>0</v>
      </c>
    </row>
    <row r="144" spans="2:65" s="1" customFormat="1" ht="25.5" customHeight="1">
      <c r="B144" s="135"/>
      <c r="C144" s="164" t="s">
        <v>216</v>
      </c>
      <c r="D144" s="164" t="s">
        <v>152</v>
      </c>
      <c r="E144" s="165" t="s">
        <v>280</v>
      </c>
      <c r="F144" s="275" t="s">
        <v>281</v>
      </c>
      <c r="G144" s="275"/>
      <c r="H144" s="275"/>
      <c r="I144" s="275"/>
      <c r="J144" s="166" t="s">
        <v>174</v>
      </c>
      <c r="K144" s="167">
        <v>7.1159999999999997</v>
      </c>
      <c r="L144" s="276">
        <v>0</v>
      </c>
      <c r="M144" s="276"/>
      <c r="N144" s="277">
        <f>ROUND(L144*K144,2)</f>
        <v>0</v>
      </c>
      <c r="O144" s="277"/>
      <c r="P144" s="277"/>
      <c r="Q144" s="277"/>
      <c r="R144" s="138"/>
      <c r="T144" s="168" t="s">
        <v>5</v>
      </c>
      <c r="U144" s="47" t="s">
        <v>39</v>
      </c>
      <c r="V144" s="39"/>
      <c r="W144" s="169">
        <f>V144*K144</f>
        <v>0</v>
      </c>
      <c r="X144" s="169">
        <v>0</v>
      </c>
      <c r="Y144" s="169">
        <f>X144*K144</f>
        <v>0</v>
      </c>
      <c r="Z144" s="169">
        <v>0</v>
      </c>
      <c r="AA144" s="170">
        <f>Z144*K144</f>
        <v>0</v>
      </c>
      <c r="AR144" s="22" t="s">
        <v>156</v>
      </c>
      <c r="AT144" s="22" t="s">
        <v>152</v>
      </c>
      <c r="AU144" s="22" t="s">
        <v>109</v>
      </c>
      <c r="AY144" s="22" t="s">
        <v>151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2" t="s">
        <v>82</v>
      </c>
      <c r="BK144" s="109">
        <f>ROUND(L144*K144,2)</f>
        <v>0</v>
      </c>
      <c r="BL144" s="22" t="s">
        <v>156</v>
      </c>
      <c r="BM144" s="22" t="s">
        <v>615</v>
      </c>
    </row>
    <row r="145" spans="2:65" s="12" customFormat="1" ht="16.5" customHeight="1">
      <c r="B145" s="187"/>
      <c r="C145" s="188"/>
      <c r="D145" s="188"/>
      <c r="E145" s="189" t="s">
        <v>5</v>
      </c>
      <c r="F145" s="284" t="s">
        <v>616</v>
      </c>
      <c r="G145" s="285"/>
      <c r="H145" s="285"/>
      <c r="I145" s="285"/>
      <c r="J145" s="188"/>
      <c r="K145" s="189" t="s">
        <v>5</v>
      </c>
      <c r="L145" s="188"/>
      <c r="M145" s="188"/>
      <c r="N145" s="188"/>
      <c r="O145" s="188"/>
      <c r="P145" s="188"/>
      <c r="Q145" s="188"/>
      <c r="R145" s="190"/>
      <c r="T145" s="191"/>
      <c r="U145" s="188"/>
      <c r="V145" s="188"/>
      <c r="W145" s="188"/>
      <c r="X145" s="188"/>
      <c r="Y145" s="188"/>
      <c r="Z145" s="188"/>
      <c r="AA145" s="192"/>
      <c r="AT145" s="193" t="s">
        <v>159</v>
      </c>
      <c r="AU145" s="193" t="s">
        <v>109</v>
      </c>
      <c r="AV145" s="12" t="s">
        <v>82</v>
      </c>
      <c r="AW145" s="12" t="s">
        <v>32</v>
      </c>
      <c r="AX145" s="12" t="s">
        <v>74</v>
      </c>
      <c r="AY145" s="193" t="s">
        <v>151</v>
      </c>
    </row>
    <row r="146" spans="2:65" s="10" customFormat="1" ht="16.5" customHeight="1">
      <c r="B146" s="171"/>
      <c r="C146" s="172"/>
      <c r="D146" s="172"/>
      <c r="E146" s="173" t="s">
        <v>5</v>
      </c>
      <c r="F146" s="280" t="s">
        <v>617</v>
      </c>
      <c r="G146" s="281"/>
      <c r="H146" s="281"/>
      <c r="I146" s="281"/>
      <c r="J146" s="172"/>
      <c r="K146" s="174">
        <v>3.6160000000000001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159</v>
      </c>
      <c r="AU146" s="178" t="s">
        <v>109</v>
      </c>
      <c r="AV146" s="10" t="s">
        <v>109</v>
      </c>
      <c r="AW146" s="10" t="s">
        <v>32</v>
      </c>
      <c r="AX146" s="10" t="s">
        <v>74</v>
      </c>
      <c r="AY146" s="178" t="s">
        <v>151</v>
      </c>
    </row>
    <row r="147" spans="2:65" s="10" customFormat="1" ht="16.5" customHeight="1">
      <c r="B147" s="171"/>
      <c r="C147" s="172"/>
      <c r="D147" s="172"/>
      <c r="E147" s="173" t="s">
        <v>5</v>
      </c>
      <c r="F147" s="280" t="s">
        <v>618</v>
      </c>
      <c r="G147" s="281"/>
      <c r="H147" s="281"/>
      <c r="I147" s="281"/>
      <c r="J147" s="172"/>
      <c r="K147" s="174">
        <v>3.5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159</v>
      </c>
      <c r="AU147" s="178" t="s">
        <v>109</v>
      </c>
      <c r="AV147" s="10" t="s">
        <v>109</v>
      </c>
      <c r="AW147" s="10" t="s">
        <v>32</v>
      </c>
      <c r="AX147" s="10" t="s">
        <v>74</v>
      </c>
      <c r="AY147" s="178" t="s">
        <v>151</v>
      </c>
    </row>
    <row r="148" spans="2:65" s="11" customFormat="1" ht="16.5" customHeight="1">
      <c r="B148" s="179"/>
      <c r="C148" s="180"/>
      <c r="D148" s="180"/>
      <c r="E148" s="181" t="s">
        <v>5</v>
      </c>
      <c r="F148" s="282" t="s">
        <v>161</v>
      </c>
      <c r="G148" s="283"/>
      <c r="H148" s="283"/>
      <c r="I148" s="283"/>
      <c r="J148" s="180"/>
      <c r="K148" s="182">
        <v>7.1159999999999997</v>
      </c>
      <c r="L148" s="180"/>
      <c r="M148" s="180"/>
      <c r="N148" s="180"/>
      <c r="O148" s="180"/>
      <c r="P148" s="180"/>
      <c r="Q148" s="180"/>
      <c r="R148" s="183"/>
      <c r="T148" s="184"/>
      <c r="U148" s="180"/>
      <c r="V148" s="180"/>
      <c r="W148" s="180"/>
      <c r="X148" s="180"/>
      <c r="Y148" s="180"/>
      <c r="Z148" s="180"/>
      <c r="AA148" s="185"/>
      <c r="AT148" s="186" t="s">
        <v>159</v>
      </c>
      <c r="AU148" s="186" t="s">
        <v>109</v>
      </c>
      <c r="AV148" s="11" t="s">
        <v>156</v>
      </c>
      <c r="AW148" s="11" t="s">
        <v>32</v>
      </c>
      <c r="AX148" s="11" t="s">
        <v>82</v>
      </c>
      <c r="AY148" s="186" t="s">
        <v>151</v>
      </c>
    </row>
    <row r="149" spans="2:65" s="1" customFormat="1" ht="25.5" customHeight="1">
      <c r="B149" s="135"/>
      <c r="C149" s="164" t="s">
        <v>221</v>
      </c>
      <c r="D149" s="164" t="s">
        <v>152</v>
      </c>
      <c r="E149" s="165" t="s">
        <v>619</v>
      </c>
      <c r="F149" s="275" t="s">
        <v>620</v>
      </c>
      <c r="G149" s="275"/>
      <c r="H149" s="275"/>
      <c r="I149" s="275"/>
      <c r="J149" s="166" t="s">
        <v>174</v>
      </c>
      <c r="K149" s="167">
        <v>2.7690000000000001</v>
      </c>
      <c r="L149" s="276">
        <v>0</v>
      </c>
      <c r="M149" s="276"/>
      <c r="N149" s="277">
        <f>ROUND(L149*K149,2)</f>
        <v>0</v>
      </c>
      <c r="O149" s="277"/>
      <c r="P149" s="277"/>
      <c r="Q149" s="277"/>
      <c r="R149" s="138"/>
      <c r="T149" s="168" t="s">
        <v>5</v>
      </c>
      <c r="U149" s="47" t="s">
        <v>39</v>
      </c>
      <c r="V149" s="39"/>
      <c r="W149" s="169">
        <f>V149*K149</f>
        <v>0</v>
      </c>
      <c r="X149" s="169">
        <v>0</v>
      </c>
      <c r="Y149" s="169">
        <f>X149*K149</f>
        <v>0</v>
      </c>
      <c r="Z149" s="169">
        <v>0</v>
      </c>
      <c r="AA149" s="170">
        <f>Z149*K149</f>
        <v>0</v>
      </c>
      <c r="AR149" s="22" t="s">
        <v>156</v>
      </c>
      <c r="AT149" s="22" t="s">
        <v>152</v>
      </c>
      <c r="AU149" s="22" t="s">
        <v>109</v>
      </c>
      <c r="AY149" s="22" t="s">
        <v>151</v>
      </c>
      <c r="BE149" s="109">
        <f>IF(U149="základní",N149,0)</f>
        <v>0</v>
      </c>
      <c r="BF149" s="109">
        <f>IF(U149="snížená",N149,0)</f>
        <v>0</v>
      </c>
      <c r="BG149" s="109">
        <f>IF(U149="zákl. přenesená",N149,0)</f>
        <v>0</v>
      </c>
      <c r="BH149" s="109">
        <f>IF(U149="sníž. přenesená",N149,0)</f>
        <v>0</v>
      </c>
      <c r="BI149" s="109">
        <f>IF(U149="nulová",N149,0)</f>
        <v>0</v>
      </c>
      <c r="BJ149" s="22" t="s">
        <v>82</v>
      </c>
      <c r="BK149" s="109">
        <f>ROUND(L149*K149,2)</f>
        <v>0</v>
      </c>
      <c r="BL149" s="22" t="s">
        <v>156</v>
      </c>
      <c r="BM149" s="22" t="s">
        <v>621</v>
      </c>
    </row>
    <row r="150" spans="2:65" s="10" customFormat="1" ht="16.5" customHeight="1">
      <c r="B150" s="171"/>
      <c r="C150" s="172"/>
      <c r="D150" s="172"/>
      <c r="E150" s="173" t="s">
        <v>5</v>
      </c>
      <c r="F150" s="278" t="s">
        <v>622</v>
      </c>
      <c r="G150" s="279"/>
      <c r="H150" s="279"/>
      <c r="I150" s="279"/>
      <c r="J150" s="172"/>
      <c r="K150" s="174">
        <v>2.0339999999999998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159</v>
      </c>
      <c r="AU150" s="178" t="s">
        <v>109</v>
      </c>
      <c r="AV150" s="10" t="s">
        <v>109</v>
      </c>
      <c r="AW150" s="10" t="s">
        <v>32</v>
      </c>
      <c r="AX150" s="10" t="s">
        <v>74</v>
      </c>
      <c r="AY150" s="178" t="s">
        <v>151</v>
      </c>
    </row>
    <row r="151" spans="2:65" s="10" customFormat="1" ht="16.5" customHeight="1">
      <c r="B151" s="171"/>
      <c r="C151" s="172"/>
      <c r="D151" s="172"/>
      <c r="E151" s="173" t="s">
        <v>5</v>
      </c>
      <c r="F151" s="280" t="s">
        <v>623</v>
      </c>
      <c r="G151" s="281"/>
      <c r="H151" s="281"/>
      <c r="I151" s="281"/>
      <c r="J151" s="172"/>
      <c r="K151" s="174">
        <v>0.73499999999999999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159</v>
      </c>
      <c r="AU151" s="178" t="s">
        <v>109</v>
      </c>
      <c r="AV151" s="10" t="s">
        <v>109</v>
      </c>
      <c r="AW151" s="10" t="s">
        <v>32</v>
      </c>
      <c r="AX151" s="10" t="s">
        <v>74</v>
      </c>
      <c r="AY151" s="178" t="s">
        <v>151</v>
      </c>
    </row>
    <row r="152" spans="2:65" s="11" customFormat="1" ht="16.5" customHeight="1">
      <c r="B152" s="179"/>
      <c r="C152" s="180"/>
      <c r="D152" s="180"/>
      <c r="E152" s="181" t="s">
        <v>5</v>
      </c>
      <c r="F152" s="282" t="s">
        <v>161</v>
      </c>
      <c r="G152" s="283"/>
      <c r="H152" s="283"/>
      <c r="I152" s="283"/>
      <c r="J152" s="180"/>
      <c r="K152" s="182">
        <v>2.7690000000000001</v>
      </c>
      <c r="L152" s="180"/>
      <c r="M152" s="180"/>
      <c r="N152" s="180"/>
      <c r="O152" s="180"/>
      <c r="P152" s="180"/>
      <c r="Q152" s="180"/>
      <c r="R152" s="183"/>
      <c r="T152" s="184"/>
      <c r="U152" s="180"/>
      <c r="V152" s="180"/>
      <c r="W152" s="180"/>
      <c r="X152" s="180"/>
      <c r="Y152" s="180"/>
      <c r="Z152" s="180"/>
      <c r="AA152" s="185"/>
      <c r="AT152" s="186" t="s">
        <v>159</v>
      </c>
      <c r="AU152" s="186" t="s">
        <v>109</v>
      </c>
      <c r="AV152" s="11" t="s">
        <v>156</v>
      </c>
      <c r="AW152" s="11" t="s">
        <v>32</v>
      </c>
      <c r="AX152" s="11" t="s">
        <v>82</v>
      </c>
      <c r="AY152" s="186" t="s">
        <v>151</v>
      </c>
    </row>
    <row r="153" spans="2:65" s="1" customFormat="1" ht="16.5" customHeight="1">
      <c r="B153" s="135"/>
      <c r="C153" s="164" t="s">
        <v>226</v>
      </c>
      <c r="D153" s="164" t="s">
        <v>152</v>
      </c>
      <c r="E153" s="165" t="s">
        <v>624</v>
      </c>
      <c r="F153" s="275" t="s">
        <v>625</v>
      </c>
      <c r="G153" s="275"/>
      <c r="H153" s="275"/>
      <c r="I153" s="275"/>
      <c r="J153" s="166" t="s">
        <v>174</v>
      </c>
      <c r="K153" s="167">
        <v>7</v>
      </c>
      <c r="L153" s="276">
        <v>0</v>
      </c>
      <c r="M153" s="276"/>
      <c r="N153" s="277">
        <f>ROUND(L153*K153,2)</f>
        <v>0</v>
      </c>
      <c r="O153" s="277"/>
      <c r="P153" s="277"/>
      <c r="Q153" s="277"/>
      <c r="R153" s="138"/>
      <c r="T153" s="168" t="s">
        <v>5</v>
      </c>
      <c r="U153" s="47" t="s">
        <v>39</v>
      </c>
      <c r="V153" s="39"/>
      <c r="W153" s="169">
        <f>V153*K153</f>
        <v>0</v>
      </c>
      <c r="X153" s="169">
        <v>1.9967999999999999</v>
      </c>
      <c r="Y153" s="169">
        <f>X153*K153</f>
        <v>13.977599999999999</v>
      </c>
      <c r="Z153" s="169">
        <v>0</v>
      </c>
      <c r="AA153" s="170">
        <f>Z153*K153</f>
        <v>0</v>
      </c>
      <c r="AR153" s="22" t="s">
        <v>156</v>
      </c>
      <c r="AT153" s="22" t="s">
        <v>152</v>
      </c>
      <c r="AU153" s="22" t="s">
        <v>109</v>
      </c>
      <c r="AY153" s="22" t="s">
        <v>151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2" t="s">
        <v>82</v>
      </c>
      <c r="BK153" s="109">
        <f>ROUND(L153*K153,2)</f>
        <v>0</v>
      </c>
      <c r="BL153" s="22" t="s">
        <v>156</v>
      </c>
      <c r="BM153" s="22" t="s">
        <v>626</v>
      </c>
    </row>
    <row r="154" spans="2:65" s="10" customFormat="1" ht="16.5" customHeight="1">
      <c r="B154" s="171"/>
      <c r="C154" s="172"/>
      <c r="D154" s="172"/>
      <c r="E154" s="173" t="s">
        <v>5</v>
      </c>
      <c r="F154" s="278" t="s">
        <v>627</v>
      </c>
      <c r="G154" s="279"/>
      <c r="H154" s="279"/>
      <c r="I154" s="279"/>
      <c r="J154" s="172"/>
      <c r="K154" s="174">
        <v>7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159</v>
      </c>
      <c r="AU154" s="178" t="s">
        <v>109</v>
      </c>
      <c r="AV154" s="10" t="s">
        <v>109</v>
      </c>
      <c r="AW154" s="10" t="s">
        <v>32</v>
      </c>
      <c r="AX154" s="10" t="s">
        <v>82</v>
      </c>
      <c r="AY154" s="178" t="s">
        <v>151</v>
      </c>
    </row>
    <row r="155" spans="2:65" s="1" customFormat="1" ht="16.5" customHeight="1">
      <c r="B155" s="135"/>
      <c r="C155" s="164" t="s">
        <v>231</v>
      </c>
      <c r="D155" s="164" t="s">
        <v>152</v>
      </c>
      <c r="E155" s="165" t="s">
        <v>628</v>
      </c>
      <c r="F155" s="275" t="s">
        <v>629</v>
      </c>
      <c r="G155" s="275"/>
      <c r="H155" s="275"/>
      <c r="I155" s="275"/>
      <c r="J155" s="166" t="s">
        <v>155</v>
      </c>
      <c r="K155" s="167">
        <v>35</v>
      </c>
      <c r="L155" s="276">
        <v>0</v>
      </c>
      <c r="M155" s="276"/>
      <c r="N155" s="277">
        <f>ROUND(L155*K155,2)</f>
        <v>0</v>
      </c>
      <c r="O155" s="277"/>
      <c r="P155" s="277"/>
      <c r="Q155" s="277"/>
      <c r="R155" s="138"/>
      <c r="T155" s="168" t="s">
        <v>5</v>
      </c>
      <c r="U155" s="47" t="s">
        <v>39</v>
      </c>
      <c r="V155" s="39"/>
      <c r="W155" s="169">
        <f>V155*K155</f>
        <v>0</v>
      </c>
      <c r="X155" s="169">
        <v>0</v>
      </c>
      <c r="Y155" s="169">
        <f>X155*K155</f>
        <v>0</v>
      </c>
      <c r="Z155" s="169">
        <v>0</v>
      </c>
      <c r="AA155" s="170">
        <f>Z155*K155</f>
        <v>0</v>
      </c>
      <c r="AR155" s="22" t="s">
        <v>156</v>
      </c>
      <c r="AT155" s="22" t="s">
        <v>152</v>
      </c>
      <c r="AU155" s="22" t="s">
        <v>109</v>
      </c>
      <c r="AY155" s="22" t="s">
        <v>151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2" t="s">
        <v>82</v>
      </c>
      <c r="BK155" s="109">
        <f>ROUND(L155*K155,2)</f>
        <v>0</v>
      </c>
      <c r="BL155" s="22" t="s">
        <v>156</v>
      </c>
      <c r="BM155" s="22" t="s">
        <v>630</v>
      </c>
    </row>
    <row r="156" spans="2:65" s="10" customFormat="1" ht="16.5" customHeight="1">
      <c r="B156" s="171"/>
      <c r="C156" s="172"/>
      <c r="D156" s="172"/>
      <c r="E156" s="173" t="s">
        <v>5</v>
      </c>
      <c r="F156" s="278" t="s">
        <v>631</v>
      </c>
      <c r="G156" s="279"/>
      <c r="H156" s="279"/>
      <c r="I156" s="279"/>
      <c r="J156" s="172"/>
      <c r="K156" s="174">
        <v>35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159</v>
      </c>
      <c r="AU156" s="178" t="s">
        <v>109</v>
      </c>
      <c r="AV156" s="10" t="s">
        <v>109</v>
      </c>
      <c r="AW156" s="10" t="s">
        <v>32</v>
      </c>
      <c r="AX156" s="10" t="s">
        <v>82</v>
      </c>
      <c r="AY156" s="178" t="s">
        <v>151</v>
      </c>
    </row>
    <row r="157" spans="2:65" s="9" customFormat="1" ht="29.85" customHeight="1">
      <c r="B157" s="153"/>
      <c r="C157" s="154"/>
      <c r="D157" s="163" t="s">
        <v>124</v>
      </c>
      <c r="E157" s="163"/>
      <c r="F157" s="163"/>
      <c r="G157" s="163"/>
      <c r="H157" s="163"/>
      <c r="I157" s="163"/>
      <c r="J157" s="163"/>
      <c r="K157" s="163"/>
      <c r="L157" s="163"/>
      <c r="M157" s="163"/>
      <c r="N157" s="296">
        <f>BK157</f>
        <v>0</v>
      </c>
      <c r="O157" s="297"/>
      <c r="P157" s="297"/>
      <c r="Q157" s="297"/>
      <c r="R157" s="156"/>
      <c r="T157" s="157"/>
      <c r="U157" s="154"/>
      <c r="V157" s="154"/>
      <c r="W157" s="158">
        <f>SUM(W158:W204)</f>
        <v>0</v>
      </c>
      <c r="X157" s="154"/>
      <c r="Y157" s="158">
        <f>SUM(Y158:Y204)</f>
        <v>0.39628302000000004</v>
      </c>
      <c r="Z157" s="154"/>
      <c r="AA157" s="159">
        <f>SUM(AA158:AA204)</f>
        <v>0</v>
      </c>
      <c r="AR157" s="160" t="s">
        <v>82</v>
      </c>
      <c r="AT157" s="161" t="s">
        <v>73</v>
      </c>
      <c r="AU157" s="161" t="s">
        <v>82</v>
      </c>
      <c r="AY157" s="160" t="s">
        <v>151</v>
      </c>
      <c r="BK157" s="162">
        <f>SUM(BK158:BK204)</f>
        <v>0</v>
      </c>
    </row>
    <row r="158" spans="2:65" s="1" customFormat="1" ht="38.25" customHeight="1">
      <c r="B158" s="135"/>
      <c r="C158" s="164" t="s">
        <v>11</v>
      </c>
      <c r="D158" s="164" t="s">
        <v>152</v>
      </c>
      <c r="E158" s="165" t="s">
        <v>345</v>
      </c>
      <c r="F158" s="275" t="s">
        <v>346</v>
      </c>
      <c r="G158" s="275"/>
      <c r="H158" s="275"/>
      <c r="I158" s="275"/>
      <c r="J158" s="166" t="s">
        <v>170</v>
      </c>
      <c r="K158" s="167">
        <v>8</v>
      </c>
      <c r="L158" s="276">
        <v>0</v>
      </c>
      <c r="M158" s="276"/>
      <c r="N158" s="277">
        <f>ROUND(L158*K158,2)</f>
        <v>0</v>
      </c>
      <c r="O158" s="277"/>
      <c r="P158" s="277"/>
      <c r="Q158" s="277"/>
      <c r="R158" s="138"/>
      <c r="T158" s="168" t="s">
        <v>5</v>
      </c>
      <c r="U158" s="47" t="s">
        <v>39</v>
      </c>
      <c r="V158" s="39"/>
      <c r="W158" s="169">
        <f>V158*K158</f>
        <v>0</v>
      </c>
      <c r="X158" s="169">
        <v>0</v>
      </c>
      <c r="Y158" s="169">
        <f>X158*K158</f>
        <v>0</v>
      </c>
      <c r="Z158" s="169">
        <v>0</v>
      </c>
      <c r="AA158" s="170">
        <f>Z158*K158</f>
        <v>0</v>
      </c>
      <c r="AR158" s="22" t="s">
        <v>156</v>
      </c>
      <c r="AT158" s="22" t="s">
        <v>152</v>
      </c>
      <c r="AU158" s="22" t="s">
        <v>109</v>
      </c>
      <c r="AY158" s="22" t="s">
        <v>151</v>
      </c>
      <c r="BE158" s="109">
        <f>IF(U158="základní",N158,0)</f>
        <v>0</v>
      </c>
      <c r="BF158" s="109">
        <f>IF(U158="snížená",N158,0)</f>
        <v>0</v>
      </c>
      <c r="BG158" s="109">
        <f>IF(U158="zákl. přenesená",N158,0)</f>
        <v>0</v>
      </c>
      <c r="BH158" s="109">
        <f>IF(U158="sníž. přenesená",N158,0)</f>
        <v>0</v>
      </c>
      <c r="BI158" s="109">
        <f>IF(U158="nulová",N158,0)</f>
        <v>0</v>
      </c>
      <c r="BJ158" s="22" t="s">
        <v>82</v>
      </c>
      <c r="BK158" s="109">
        <f>ROUND(L158*K158,2)</f>
        <v>0</v>
      </c>
      <c r="BL158" s="22" t="s">
        <v>156</v>
      </c>
      <c r="BM158" s="22" t="s">
        <v>632</v>
      </c>
    </row>
    <row r="159" spans="2:65" s="10" customFormat="1" ht="16.5" customHeight="1">
      <c r="B159" s="171"/>
      <c r="C159" s="172"/>
      <c r="D159" s="172"/>
      <c r="E159" s="173" t="s">
        <v>5</v>
      </c>
      <c r="F159" s="278" t="s">
        <v>633</v>
      </c>
      <c r="G159" s="279"/>
      <c r="H159" s="279"/>
      <c r="I159" s="279"/>
      <c r="J159" s="172"/>
      <c r="K159" s="174">
        <v>3</v>
      </c>
      <c r="L159" s="172"/>
      <c r="M159" s="172"/>
      <c r="N159" s="172"/>
      <c r="O159" s="172"/>
      <c r="P159" s="172"/>
      <c r="Q159" s="172"/>
      <c r="R159" s="175"/>
      <c r="T159" s="176"/>
      <c r="U159" s="172"/>
      <c r="V159" s="172"/>
      <c r="W159" s="172"/>
      <c r="X159" s="172"/>
      <c r="Y159" s="172"/>
      <c r="Z159" s="172"/>
      <c r="AA159" s="177"/>
      <c r="AT159" s="178" t="s">
        <v>159</v>
      </c>
      <c r="AU159" s="178" t="s">
        <v>109</v>
      </c>
      <c r="AV159" s="10" t="s">
        <v>109</v>
      </c>
      <c r="AW159" s="10" t="s">
        <v>32</v>
      </c>
      <c r="AX159" s="10" t="s">
        <v>74</v>
      </c>
      <c r="AY159" s="178" t="s">
        <v>151</v>
      </c>
    </row>
    <row r="160" spans="2:65" s="10" customFormat="1" ht="16.5" customHeight="1">
      <c r="B160" s="171"/>
      <c r="C160" s="172"/>
      <c r="D160" s="172"/>
      <c r="E160" s="173" t="s">
        <v>5</v>
      </c>
      <c r="F160" s="280" t="s">
        <v>634</v>
      </c>
      <c r="G160" s="281"/>
      <c r="H160" s="281"/>
      <c r="I160" s="281"/>
      <c r="J160" s="172"/>
      <c r="K160" s="174">
        <v>5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159</v>
      </c>
      <c r="AU160" s="178" t="s">
        <v>109</v>
      </c>
      <c r="AV160" s="10" t="s">
        <v>109</v>
      </c>
      <c r="AW160" s="10" t="s">
        <v>32</v>
      </c>
      <c r="AX160" s="10" t="s">
        <v>74</v>
      </c>
      <c r="AY160" s="178" t="s">
        <v>151</v>
      </c>
    </row>
    <row r="161" spans="2:65" s="11" customFormat="1" ht="16.5" customHeight="1">
      <c r="B161" s="179"/>
      <c r="C161" s="180"/>
      <c r="D161" s="180"/>
      <c r="E161" s="181" t="s">
        <v>5</v>
      </c>
      <c r="F161" s="282" t="s">
        <v>161</v>
      </c>
      <c r="G161" s="283"/>
      <c r="H161" s="283"/>
      <c r="I161" s="283"/>
      <c r="J161" s="180"/>
      <c r="K161" s="182">
        <v>8</v>
      </c>
      <c r="L161" s="180"/>
      <c r="M161" s="180"/>
      <c r="N161" s="180"/>
      <c r="O161" s="180"/>
      <c r="P161" s="180"/>
      <c r="Q161" s="180"/>
      <c r="R161" s="183"/>
      <c r="T161" s="184"/>
      <c r="U161" s="180"/>
      <c r="V161" s="180"/>
      <c r="W161" s="180"/>
      <c r="X161" s="180"/>
      <c r="Y161" s="180"/>
      <c r="Z161" s="180"/>
      <c r="AA161" s="185"/>
      <c r="AT161" s="186" t="s">
        <v>159</v>
      </c>
      <c r="AU161" s="186" t="s">
        <v>109</v>
      </c>
      <c r="AV161" s="11" t="s">
        <v>156</v>
      </c>
      <c r="AW161" s="11" t="s">
        <v>32</v>
      </c>
      <c r="AX161" s="11" t="s">
        <v>82</v>
      </c>
      <c r="AY161" s="186" t="s">
        <v>151</v>
      </c>
    </row>
    <row r="162" spans="2:65" s="1" customFormat="1" ht="25.5" customHeight="1">
      <c r="B162" s="135"/>
      <c r="C162" s="202" t="s">
        <v>247</v>
      </c>
      <c r="D162" s="202" t="s">
        <v>255</v>
      </c>
      <c r="E162" s="203" t="s">
        <v>349</v>
      </c>
      <c r="F162" s="290" t="s">
        <v>635</v>
      </c>
      <c r="G162" s="290"/>
      <c r="H162" s="290"/>
      <c r="I162" s="290"/>
      <c r="J162" s="204" t="s">
        <v>170</v>
      </c>
      <c r="K162" s="205">
        <v>8</v>
      </c>
      <c r="L162" s="291">
        <v>0</v>
      </c>
      <c r="M162" s="291"/>
      <c r="N162" s="292">
        <f>ROUND(L162*K162,2)</f>
        <v>0</v>
      </c>
      <c r="O162" s="277"/>
      <c r="P162" s="277"/>
      <c r="Q162" s="277"/>
      <c r="R162" s="138"/>
      <c r="T162" s="168" t="s">
        <v>5</v>
      </c>
      <c r="U162" s="47" t="s">
        <v>39</v>
      </c>
      <c r="V162" s="39"/>
      <c r="W162" s="169">
        <f>V162*K162</f>
        <v>0</v>
      </c>
      <c r="X162" s="169">
        <v>2.1900000000000001E-3</v>
      </c>
      <c r="Y162" s="169">
        <f>X162*K162</f>
        <v>1.7520000000000001E-2</v>
      </c>
      <c r="Z162" s="169">
        <v>0</v>
      </c>
      <c r="AA162" s="170">
        <f>Z162*K162</f>
        <v>0</v>
      </c>
      <c r="AR162" s="22" t="s">
        <v>199</v>
      </c>
      <c r="AT162" s="22" t="s">
        <v>255</v>
      </c>
      <c r="AU162" s="22" t="s">
        <v>109</v>
      </c>
      <c r="AY162" s="22" t="s">
        <v>151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2" t="s">
        <v>82</v>
      </c>
      <c r="BK162" s="109">
        <f>ROUND(L162*K162,2)</f>
        <v>0</v>
      </c>
      <c r="BL162" s="22" t="s">
        <v>156</v>
      </c>
      <c r="BM162" s="22" t="s">
        <v>636</v>
      </c>
    </row>
    <row r="163" spans="2:65" s="1" customFormat="1" ht="38.25" customHeight="1">
      <c r="B163" s="135"/>
      <c r="C163" s="164" t="s">
        <v>254</v>
      </c>
      <c r="D163" s="164" t="s">
        <v>152</v>
      </c>
      <c r="E163" s="165" t="s">
        <v>637</v>
      </c>
      <c r="F163" s="275" t="s">
        <v>638</v>
      </c>
      <c r="G163" s="275"/>
      <c r="H163" s="275"/>
      <c r="I163" s="275"/>
      <c r="J163" s="166" t="s">
        <v>170</v>
      </c>
      <c r="K163" s="167">
        <v>15</v>
      </c>
      <c r="L163" s="276">
        <v>0</v>
      </c>
      <c r="M163" s="276"/>
      <c r="N163" s="277">
        <f>ROUND(L163*K163,2)</f>
        <v>0</v>
      </c>
      <c r="O163" s="277"/>
      <c r="P163" s="277"/>
      <c r="Q163" s="277"/>
      <c r="R163" s="138"/>
      <c r="T163" s="168" t="s">
        <v>5</v>
      </c>
      <c r="U163" s="47" t="s">
        <v>39</v>
      </c>
      <c r="V163" s="39"/>
      <c r="W163" s="169">
        <f>V163*K163</f>
        <v>0</v>
      </c>
      <c r="X163" s="169">
        <v>0</v>
      </c>
      <c r="Y163" s="169">
        <f>X163*K163</f>
        <v>0</v>
      </c>
      <c r="Z163" s="169">
        <v>0</v>
      </c>
      <c r="AA163" s="170">
        <f>Z163*K163</f>
        <v>0</v>
      </c>
      <c r="AR163" s="22" t="s">
        <v>156</v>
      </c>
      <c r="AT163" s="22" t="s">
        <v>152</v>
      </c>
      <c r="AU163" s="22" t="s">
        <v>109</v>
      </c>
      <c r="AY163" s="22" t="s">
        <v>151</v>
      </c>
      <c r="BE163" s="109">
        <f>IF(U163="základní",N163,0)</f>
        <v>0</v>
      </c>
      <c r="BF163" s="109">
        <f>IF(U163="snížená",N163,0)</f>
        <v>0</v>
      </c>
      <c r="BG163" s="109">
        <f>IF(U163="zákl. přenesená",N163,0)</f>
        <v>0</v>
      </c>
      <c r="BH163" s="109">
        <f>IF(U163="sníž. přenesená",N163,0)</f>
        <v>0</v>
      </c>
      <c r="BI163" s="109">
        <f>IF(U163="nulová",N163,0)</f>
        <v>0</v>
      </c>
      <c r="BJ163" s="22" t="s">
        <v>82</v>
      </c>
      <c r="BK163" s="109">
        <f>ROUND(L163*K163,2)</f>
        <v>0</v>
      </c>
      <c r="BL163" s="22" t="s">
        <v>156</v>
      </c>
      <c r="BM163" s="22" t="s">
        <v>639</v>
      </c>
    </row>
    <row r="164" spans="2:65" s="10" customFormat="1" ht="16.5" customHeight="1">
      <c r="B164" s="171"/>
      <c r="C164" s="172"/>
      <c r="D164" s="172"/>
      <c r="E164" s="173" t="s">
        <v>5</v>
      </c>
      <c r="F164" s="278" t="s">
        <v>640</v>
      </c>
      <c r="G164" s="279"/>
      <c r="H164" s="279"/>
      <c r="I164" s="279"/>
      <c r="J164" s="172"/>
      <c r="K164" s="174">
        <v>1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159</v>
      </c>
      <c r="AU164" s="178" t="s">
        <v>109</v>
      </c>
      <c r="AV164" s="10" t="s">
        <v>109</v>
      </c>
      <c r="AW164" s="10" t="s">
        <v>32</v>
      </c>
      <c r="AX164" s="10" t="s">
        <v>74</v>
      </c>
      <c r="AY164" s="178" t="s">
        <v>151</v>
      </c>
    </row>
    <row r="165" spans="2:65" s="10" customFormat="1" ht="25.5" customHeight="1">
      <c r="B165" s="171"/>
      <c r="C165" s="172"/>
      <c r="D165" s="172"/>
      <c r="E165" s="173" t="s">
        <v>5</v>
      </c>
      <c r="F165" s="280" t="s">
        <v>641</v>
      </c>
      <c r="G165" s="281"/>
      <c r="H165" s="281"/>
      <c r="I165" s="281"/>
      <c r="J165" s="172"/>
      <c r="K165" s="174">
        <v>14</v>
      </c>
      <c r="L165" s="172"/>
      <c r="M165" s="172"/>
      <c r="N165" s="172"/>
      <c r="O165" s="172"/>
      <c r="P165" s="172"/>
      <c r="Q165" s="172"/>
      <c r="R165" s="175"/>
      <c r="T165" s="176"/>
      <c r="U165" s="172"/>
      <c r="V165" s="172"/>
      <c r="W165" s="172"/>
      <c r="X165" s="172"/>
      <c r="Y165" s="172"/>
      <c r="Z165" s="172"/>
      <c r="AA165" s="177"/>
      <c r="AT165" s="178" t="s">
        <v>159</v>
      </c>
      <c r="AU165" s="178" t="s">
        <v>109</v>
      </c>
      <c r="AV165" s="10" t="s">
        <v>109</v>
      </c>
      <c r="AW165" s="10" t="s">
        <v>32</v>
      </c>
      <c r="AX165" s="10" t="s">
        <v>74</v>
      </c>
      <c r="AY165" s="178" t="s">
        <v>151</v>
      </c>
    </row>
    <row r="166" spans="2:65" s="11" customFormat="1" ht="16.5" customHeight="1">
      <c r="B166" s="179"/>
      <c r="C166" s="180"/>
      <c r="D166" s="180"/>
      <c r="E166" s="181" t="s">
        <v>5</v>
      </c>
      <c r="F166" s="282" t="s">
        <v>161</v>
      </c>
      <c r="G166" s="283"/>
      <c r="H166" s="283"/>
      <c r="I166" s="283"/>
      <c r="J166" s="180"/>
      <c r="K166" s="182">
        <v>15</v>
      </c>
      <c r="L166" s="180"/>
      <c r="M166" s="180"/>
      <c r="N166" s="180"/>
      <c r="O166" s="180"/>
      <c r="P166" s="180"/>
      <c r="Q166" s="180"/>
      <c r="R166" s="183"/>
      <c r="T166" s="184"/>
      <c r="U166" s="180"/>
      <c r="V166" s="180"/>
      <c r="W166" s="180"/>
      <c r="X166" s="180"/>
      <c r="Y166" s="180"/>
      <c r="Z166" s="180"/>
      <c r="AA166" s="185"/>
      <c r="AT166" s="186" t="s">
        <v>159</v>
      </c>
      <c r="AU166" s="186" t="s">
        <v>109</v>
      </c>
      <c r="AV166" s="11" t="s">
        <v>156</v>
      </c>
      <c r="AW166" s="11" t="s">
        <v>32</v>
      </c>
      <c r="AX166" s="11" t="s">
        <v>82</v>
      </c>
      <c r="AY166" s="186" t="s">
        <v>151</v>
      </c>
    </row>
    <row r="167" spans="2:65" s="1" customFormat="1" ht="25.5" customHeight="1">
      <c r="B167" s="135"/>
      <c r="C167" s="202" t="s">
        <v>260</v>
      </c>
      <c r="D167" s="202" t="s">
        <v>255</v>
      </c>
      <c r="E167" s="203" t="s">
        <v>642</v>
      </c>
      <c r="F167" s="290" t="s">
        <v>643</v>
      </c>
      <c r="G167" s="290"/>
      <c r="H167" s="290"/>
      <c r="I167" s="290"/>
      <c r="J167" s="204" t="s">
        <v>170</v>
      </c>
      <c r="K167" s="205">
        <v>15</v>
      </c>
      <c r="L167" s="291">
        <v>0</v>
      </c>
      <c r="M167" s="291"/>
      <c r="N167" s="292">
        <f>ROUND(L167*K167,2)</f>
        <v>0</v>
      </c>
      <c r="O167" s="277"/>
      <c r="P167" s="277"/>
      <c r="Q167" s="277"/>
      <c r="R167" s="138"/>
      <c r="T167" s="168" t="s">
        <v>5</v>
      </c>
      <c r="U167" s="47" t="s">
        <v>39</v>
      </c>
      <c r="V167" s="39"/>
      <c r="W167" s="169">
        <f>V167*K167</f>
        <v>0</v>
      </c>
      <c r="X167" s="169">
        <v>4.5700000000000003E-3</v>
      </c>
      <c r="Y167" s="169">
        <f>X167*K167</f>
        <v>6.855E-2</v>
      </c>
      <c r="Z167" s="169">
        <v>0</v>
      </c>
      <c r="AA167" s="170">
        <f>Z167*K167</f>
        <v>0</v>
      </c>
      <c r="AR167" s="22" t="s">
        <v>199</v>
      </c>
      <c r="AT167" s="22" t="s">
        <v>255</v>
      </c>
      <c r="AU167" s="22" t="s">
        <v>109</v>
      </c>
      <c r="AY167" s="22" t="s">
        <v>151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2" t="s">
        <v>82</v>
      </c>
      <c r="BK167" s="109">
        <f>ROUND(L167*K167,2)</f>
        <v>0</v>
      </c>
      <c r="BL167" s="22" t="s">
        <v>156</v>
      </c>
      <c r="BM167" s="22" t="s">
        <v>644</v>
      </c>
    </row>
    <row r="168" spans="2:65" s="1" customFormat="1" ht="25.5" customHeight="1">
      <c r="B168" s="135"/>
      <c r="C168" s="164" t="s">
        <v>267</v>
      </c>
      <c r="D168" s="164" t="s">
        <v>152</v>
      </c>
      <c r="E168" s="165" t="s">
        <v>373</v>
      </c>
      <c r="F168" s="275" t="s">
        <v>645</v>
      </c>
      <c r="G168" s="275"/>
      <c r="H168" s="275"/>
      <c r="I168" s="275"/>
      <c r="J168" s="166" t="s">
        <v>326</v>
      </c>
      <c r="K168" s="167">
        <v>12</v>
      </c>
      <c r="L168" s="276">
        <v>0</v>
      </c>
      <c r="M168" s="276"/>
      <c r="N168" s="277">
        <f>ROUND(L168*K168,2)</f>
        <v>0</v>
      </c>
      <c r="O168" s="277"/>
      <c r="P168" s="277"/>
      <c r="Q168" s="277"/>
      <c r="R168" s="138"/>
      <c r="T168" s="168" t="s">
        <v>5</v>
      </c>
      <c r="U168" s="47" t="s">
        <v>39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2" t="s">
        <v>156</v>
      </c>
      <c r="AT168" s="22" t="s">
        <v>152</v>
      </c>
      <c r="AU168" s="22" t="s">
        <v>109</v>
      </c>
      <c r="AY168" s="22" t="s">
        <v>151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2" t="s">
        <v>82</v>
      </c>
      <c r="BK168" s="109">
        <f>ROUND(L168*K168,2)</f>
        <v>0</v>
      </c>
      <c r="BL168" s="22" t="s">
        <v>156</v>
      </c>
      <c r="BM168" s="22" t="s">
        <v>646</v>
      </c>
    </row>
    <row r="169" spans="2:65" s="10" customFormat="1" ht="16.5" customHeight="1">
      <c r="B169" s="171"/>
      <c r="C169" s="172"/>
      <c r="D169" s="172"/>
      <c r="E169" s="173" t="s">
        <v>5</v>
      </c>
      <c r="F169" s="278" t="s">
        <v>647</v>
      </c>
      <c r="G169" s="279"/>
      <c r="H169" s="279"/>
      <c r="I169" s="279"/>
      <c r="J169" s="172"/>
      <c r="K169" s="174">
        <v>1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159</v>
      </c>
      <c r="AU169" s="178" t="s">
        <v>109</v>
      </c>
      <c r="AV169" s="10" t="s">
        <v>109</v>
      </c>
      <c r="AW169" s="10" t="s">
        <v>32</v>
      </c>
      <c r="AX169" s="10" t="s">
        <v>74</v>
      </c>
      <c r="AY169" s="178" t="s">
        <v>151</v>
      </c>
    </row>
    <row r="170" spans="2:65" s="10" customFormat="1" ht="25.5" customHeight="1">
      <c r="B170" s="171"/>
      <c r="C170" s="172"/>
      <c r="D170" s="172"/>
      <c r="E170" s="173" t="s">
        <v>5</v>
      </c>
      <c r="F170" s="280" t="s">
        <v>648</v>
      </c>
      <c r="G170" s="281"/>
      <c r="H170" s="281"/>
      <c r="I170" s="281"/>
      <c r="J170" s="172"/>
      <c r="K170" s="174">
        <v>2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159</v>
      </c>
      <c r="AU170" s="178" t="s">
        <v>109</v>
      </c>
      <c r="AV170" s="10" t="s">
        <v>109</v>
      </c>
      <c r="AW170" s="10" t="s">
        <v>32</v>
      </c>
      <c r="AX170" s="10" t="s">
        <v>74</v>
      </c>
      <c r="AY170" s="178" t="s">
        <v>151</v>
      </c>
    </row>
    <row r="171" spans="2:65" s="10" customFormat="1" ht="25.5" customHeight="1">
      <c r="B171" s="171"/>
      <c r="C171" s="172"/>
      <c r="D171" s="172"/>
      <c r="E171" s="173" t="s">
        <v>5</v>
      </c>
      <c r="F171" s="280" t="s">
        <v>649</v>
      </c>
      <c r="G171" s="281"/>
      <c r="H171" s="281"/>
      <c r="I171" s="281"/>
      <c r="J171" s="172"/>
      <c r="K171" s="174">
        <v>3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159</v>
      </c>
      <c r="AU171" s="178" t="s">
        <v>109</v>
      </c>
      <c r="AV171" s="10" t="s">
        <v>109</v>
      </c>
      <c r="AW171" s="10" t="s">
        <v>32</v>
      </c>
      <c r="AX171" s="10" t="s">
        <v>74</v>
      </c>
      <c r="AY171" s="178" t="s">
        <v>151</v>
      </c>
    </row>
    <row r="172" spans="2:65" s="10" customFormat="1" ht="25.5" customHeight="1">
      <c r="B172" s="171"/>
      <c r="C172" s="172"/>
      <c r="D172" s="172"/>
      <c r="E172" s="173" t="s">
        <v>5</v>
      </c>
      <c r="F172" s="280" t="s">
        <v>650</v>
      </c>
      <c r="G172" s="281"/>
      <c r="H172" s="281"/>
      <c r="I172" s="281"/>
      <c r="J172" s="172"/>
      <c r="K172" s="174">
        <v>2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159</v>
      </c>
      <c r="AU172" s="178" t="s">
        <v>109</v>
      </c>
      <c r="AV172" s="10" t="s">
        <v>109</v>
      </c>
      <c r="AW172" s="10" t="s">
        <v>32</v>
      </c>
      <c r="AX172" s="10" t="s">
        <v>74</v>
      </c>
      <c r="AY172" s="178" t="s">
        <v>151</v>
      </c>
    </row>
    <row r="173" spans="2:65" s="10" customFormat="1" ht="25.5" customHeight="1">
      <c r="B173" s="171"/>
      <c r="C173" s="172"/>
      <c r="D173" s="172"/>
      <c r="E173" s="173" t="s">
        <v>5</v>
      </c>
      <c r="F173" s="280" t="s">
        <v>651</v>
      </c>
      <c r="G173" s="281"/>
      <c r="H173" s="281"/>
      <c r="I173" s="281"/>
      <c r="J173" s="172"/>
      <c r="K173" s="174">
        <v>4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159</v>
      </c>
      <c r="AU173" s="178" t="s">
        <v>109</v>
      </c>
      <c r="AV173" s="10" t="s">
        <v>109</v>
      </c>
      <c r="AW173" s="10" t="s">
        <v>32</v>
      </c>
      <c r="AX173" s="10" t="s">
        <v>74</v>
      </c>
      <c r="AY173" s="178" t="s">
        <v>151</v>
      </c>
    </row>
    <row r="174" spans="2:65" s="11" customFormat="1" ht="16.5" customHeight="1">
      <c r="B174" s="179"/>
      <c r="C174" s="180"/>
      <c r="D174" s="180"/>
      <c r="E174" s="181" t="s">
        <v>5</v>
      </c>
      <c r="F174" s="282" t="s">
        <v>161</v>
      </c>
      <c r="G174" s="283"/>
      <c r="H174" s="283"/>
      <c r="I174" s="283"/>
      <c r="J174" s="180"/>
      <c r="K174" s="182">
        <v>12</v>
      </c>
      <c r="L174" s="180"/>
      <c r="M174" s="180"/>
      <c r="N174" s="180"/>
      <c r="O174" s="180"/>
      <c r="P174" s="180"/>
      <c r="Q174" s="180"/>
      <c r="R174" s="183"/>
      <c r="T174" s="184"/>
      <c r="U174" s="180"/>
      <c r="V174" s="180"/>
      <c r="W174" s="180"/>
      <c r="X174" s="180"/>
      <c r="Y174" s="180"/>
      <c r="Z174" s="180"/>
      <c r="AA174" s="185"/>
      <c r="AT174" s="186" t="s">
        <v>159</v>
      </c>
      <c r="AU174" s="186" t="s">
        <v>109</v>
      </c>
      <c r="AV174" s="11" t="s">
        <v>156</v>
      </c>
      <c r="AW174" s="11" t="s">
        <v>32</v>
      </c>
      <c r="AX174" s="11" t="s">
        <v>82</v>
      </c>
      <c r="AY174" s="186" t="s">
        <v>151</v>
      </c>
    </row>
    <row r="175" spans="2:65" s="1" customFormat="1" ht="16.5" customHeight="1">
      <c r="B175" s="135"/>
      <c r="C175" s="202" t="s">
        <v>271</v>
      </c>
      <c r="D175" s="202" t="s">
        <v>255</v>
      </c>
      <c r="E175" s="203" t="s">
        <v>652</v>
      </c>
      <c r="F175" s="290" t="s">
        <v>653</v>
      </c>
      <c r="G175" s="290"/>
      <c r="H175" s="290"/>
      <c r="I175" s="290"/>
      <c r="J175" s="204" t="s">
        <v>326</v>
      </c>
      <c r="K175" s="205">
        <v>6</v>
      </c>
      <c r="L175" s="291">
        <v>0</v>
      </c>
      <c r="M175" s="291"/>
      <c r="N175" s="292">
        <f>ROUND(L175*K175,2)</f>
        <v>0</v>
      </c>
      <c r="O175" s="277"/>
      <c r="P175" s="277"/>
      <c r="Q175" s="277"/>
      <c r="R175" s="138"/>
      <c r="T175" s="168" t="s">
        <v>5</v>
      </c>
      <c r="U175" s="47" t="s">
        <v>39</v>
      </c>
      <c r="V175" s="39"/>
      <c r="W175" s="169">
        <f>V175*K175</f>
        <v>0</v>
      </c>
      <c r="X175" s="169">
        <v>9.7000000000000005E-4</v>
      </c>
      <c r="Y175" s="169">
        <f>X175*K175</f>
        <v>5.8200000000000005E-3</v>
      </c>
      <c r="Z175" s="169">
        <v>0</v>
      </c>
      <c r="AA175" s="170">
        <f>Z175*K175</f>
        <v>0</v>
      </c>
      <c r="AR175" s="22" t="s">
        <v>199</v>
      </c>
      <c r="AT175" s="22" t="s">
        <v>255</v>
      </c>
      <c r="AU175" s="22" t="s">
        <v>109</v>
      </c>
      <c r="AY175" s="22" t="s">
        <v>151</v>
      </c>
      <c r="BE175" s="109">
        <f>IF(U175="základní",N175,0)</f>
        <v>0</v>
      </c>
      <c r="BF175" s="109">
        <f>IF(U175="snížená",N175,0)</f>
        <v>0</v>
      </c>
      <c r="BG175" s="109">
        <f>IF(U175="zákl. přenesená",N175,0)</f>
        <v>0</v>
      </c>
      <c r="BH175" s="109">
        <f>IF(U175="sníž. přenesená",N175,0)</f>
        <v>0</v>
      </c>
      <c r="BI175" s="109">
        <f>IF(U175="nulová",N175,0)</f>
        <v>0</v>
      </c>
      <c r="BJ175" s="22" t="s">
        <v>82</v>
      </c>
      <c r="BK175" s="109">
        <f>ROUND(L175*K175,2)</f>
        <v>0</v>
      </c>
      <c r="BL175" s="22" t="s">
        <v>156</v>
      </c>
      <c r="BM175" s="22" t="s">
        <v>654</v>
      </c>
    </row>
    <row r="176" spans="2:65" s="1" customFormat="1" ht="16.5" customHeight="1">
      <c r="B176" s="135"/>
      <c r="C176" s="202" t="s">
        <v>10</v>
      </c>
      <c r="D176" s="202" t="s">
        <v>255</v>
      </c>
      <c r="E176" s="203" t="s">
        <v>655</v>
      </c>
      <c r="F176" s="290" t="s">
        <v>656</v>
      </c>
      <c r="G176" s="290"/>
      <c r="H176" s="290"/>
      <c r="I176" s="290"/>
      <c r="J176" s="204" t="s">
        <v>326</v>
      </c>
      <c r="K176" s="205">
        <v>6</v>
      </c>
      <c r="L176" s="291">
        <v>0</v>
      </c>
      <c r="M176" s="291"/>
      <c r="N176" s="292">
        <f>ROUND(L176*K176,2)</f>
        <v>0</v>
      </c>
      <c r="O176" s="277"/>
      <c r="P176" s="277"/>
      <c r="Q176" s="277"/>
      <c r="R176" s="138"/>
      <c r="T176" s="168" t="s">
        <v>5</v>
      </c>
      <c r="U176" s="47" t="s">
        <v>39</v>
      </c>
      <c r="V176" s="39"/>
      <c r="W176" s="169">
        <f>V176*K176</f>
        <v>0</v>
      </c>
      <c r="X176" s="169">
        <v>1.1900000000000001E-3</v>
      </c>
      <c r="Y176" s="169">
        <f>X176*K176</f>
        <v>7.1400000000000005E-3</v>
      </c>
      <c r="Z176" s="169">
        <v>0</v>
      </c>
      <c r="AA176" s="170">
        <f>Z176*K176</f>
        <v>0</v>
      </c>
      <c r="AR176" s="22" t="s">
        <v>199</v>
      </c>
      <c r="AT176" s="22" t="s">
        <v>255</v>
      </c>
      <c r="AU176" s="22" t="s">
        <v>109</v>
      </c>
      <c r="AY176" s="22" t="s">
        <v>151</v>
      </c>
      <c r="BE176" s="109">
        <f>IF(U176="základní",N176,0)</f>
        <v>0</v>
      </c>
      <c r="BF176" s="109">
        <f>IF(U176="snížená",N176,0)</f>
        <v>0</v>
      </c>
      <c r="BG176" s="109">
        <f>IF(U176="zákl. přenesená",N176,0)</f>
        <v>0</v>
      </c>
      <c r="BH176" s="109">
        <f>IF(U176="sníž. přenesená",N176,0)</f>
        <v>0</v>
      </c>
      <c r="BI176" s="109">
        <f>IF(U176="nulová",N176,0)</f>
        <v>0</v>
      </c>
      <c r="BJ176" s="22" t="s">
        <v>82</v>
      </c>
      <c r="BK176" s="109">
        <f>ROUND(L176*K176,2)</f>
        <v>0</v>
      </c>
      <c r="BL176" s="22" t="s">
        <v>156</v>
      </c>
      <c r="BM176" s="22" t="s">
        <v>657</v>
      </c>
    </row>
    <row r="177" spans="2:65" s="1" customFormat="1" ht="38.25" customHeight="1">
      <c r="B177" s="135"/>
      <c r="C177" s="164" t="s">
        <v>279</v>
      </c>
      <c r="D177" s="164" t="s">
        <v>152</v>
      </c>
      <c r="E177" s="165" t="s">
        <v>658</v>
      </c>
      <c r="F177" s="275" t="s">
        <v>659</v>
      </c>
      <c r="G177" s="275"/>
      <c r="H177" s="275"/>
      <c r="I177" s="275"/>
      <c r="J177" s="166" t="s">
        <v>326</v>
      </c>
      <c r="K177" s="167">
        <v>4</v>
      </c>
      <c r="L177" s="276">
        <v>0</v>
      </c>
      <c r="M177" s="276"/>
      <c r="N177" s="277">
        <f>ROUND(L177*K177,2)</f>
        <v>0</v>
      </c>
      <c r="O177" s="277"/>
      <c r="P177" s="277"/>
      <c r="Q177" s="277"/>
      <c r="R177" s="138"/>
      <c r="T177" s="168" t="s">
        <v>5</v>
      </c>
      <c r="U177" s="47" t="s">
        <v>39</v>
      </c>
      <c r="V177" s="39"/>
      <c r="W177" s="169">
        <f>V177*K177</f>
        <v>0</v>
      </c>
      <c r="X177" s="169">
        <v>0</v>
      </c>
      <c r="Y177" s="169">
        <f>X177*K177</f>
        <v>0</v>
      </c>
      <c r="Z177" s="169">
        <v>0</v>
      </c>
      <c r="AA177" s="170">
        <f>Z177*K177</f>
        <v>0</v>
      </c>
      <c r="AR177" s="22" t="s">
        <v>156</v>
      </c>
      <c r="AT177" s="22" t="s">
        <v>152</v>
      </c>
      <c r="AU177" s="22" t="s">
        <v>109</v>
      </c>
      <c r="AY177" s="22" t="s">
        <v>151</v>
      </c>
      <c r="BE177" s="109">
        <f>IF(U177="základní",N177,0)</f>
        <v>0</v>
      </c>
      <c r="BF177" s="109">
        <f>IF(U177="snížená",N177,0)</f>
        <v>0</v>
      </c>
      <c r="BG177" s="109">
        <f>IF(U177="zákl. přenesená",N177,0)</f>
        <v>0</v>
      </c>
      <c r="BH177" s="109">
        <f>IF(U177="sníž. přenesená",N177,0)</f>
        <v>0</v>
      </c>
      <c r="BI177" s="109">
        <f>IF(U177="nulová",N177,0)</f>
        <v>0</v>
      </c>
      <c r="BJ177" s="22" t="s">
        <v>82</v>
      </c>
      <c r="BK177" s="109">
        <f>ROUND(L177*K177,2)</f>
        <v>0</v>
      </c>
      <c r="BL177" s="22" t="s">
        <v>156</v>
      </c>
      <c r="BM177" s="22" t="s">
        <v>660</v>
      </c>
    </row>
    <row r="178" spans="2:65" s="10" customFormat="1" ht="16.5" customHeight="1">
      <c r="B178" s="171"/>
      <c r="C178" s="172"/>
      <c r="D178" s="172"/>
      <c r="E178" s="173" t="s">
        <v>5</v>
      </c>
      <c r="F178" s="278" t="s">
        <v>661</v>
      </c>
      <c r="G178" s="279"/>
      <c r="H178" s="279"/>
      <c r="I178" s="279"/>
      <c r="J178" s="172"/>
      <c r="K178" s="174">
        <v>1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159</v>
      </c>
      <c r="AU178" s="178" t="s">
        <v>109</v>
      </c>
      <c r="AV178" s="10" t="s">
        <v>109</v>
      </c>
      <c r="AW178" s="10" t="s">
        <v>32</v>
      </c>
      <c r="AX178" s="10" t="s">
        <v>74</v>
      </c>
      <c r="AY178" s="178" t="s">
        <v>151</v>
      </c>
    </row>
    <row r="179" spans="2:65" s="10" customFormat="1" ht="16.5" customHeight="1">
      <c r="B179" s="171"/>
      <c r="C179" s="172"/>
      <c r="D179" s="172"/>
      <c r="E179" s="173" t="s">
        <v>5</v>
      </c>
      <c r="F179" s="280" t="s">
        <v>662</v>
      </c>
      <c r="G179" s="281"/>
      <c r="H179" s="281"/>
      <c r="I179" s="281"/>
      <c r="J179" s="172"/>
      <c r="K179" s="174">
        <v>1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159</v>
      </c>
      <c r="AU179" s="178" t="s">
        <v>109</v>
      </c>
      <c r="AV179" s="10" t="s">
        <v>109</v>
      </c>
      <c r="AW179" s="10" t="s">
        <v>32</v>
      </c>
      <c r="AX179" s="10" t="s">
        <v>74</v>
      </c>
      <c r="AY179" s="178" t="s">
        <v>151</v>
      </c>
    </row>
    <row r="180" spans="2:65" s="10" customFormat="1" ht="25.5" customHeight="1">
      <c r="B180" s="171"/>
      <c r="C180" s="172"/>
      <c r="D180" s="172"/>
      <c r="E180" s="173" t="s">
        <v>5</v>
      </c>
      <c r="F180" s="280" t="s">
        <v>663</v>
      </c>
      <c r="G180" s="281"/>
      <c r="H180" s="281"/>
      <c r="I180" s="281"/>
      <c r="J180" s="172"/>
      <c r="K180" s="174">
        <v>1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159</v>
      </c>
      <c r="AU180" s="178" t="s">
        <v>109</v>
      </c>
      <c r="AV180" s="10" t="s">
        <v>109</v>
      </c>
      <c r="AW180" s="10" t="s">
        <v>32</v>
      </c>
      <c r="AX180" s="10" t="s">
        <v>74</v>
      </c>
      <c r="AY180" s="178" t="s">
        <v>151</v>
      </c>
    </row>
    <row r="181" spans="2:65" s="10" customFormat="1" ht="16.5" customHeight="1">
      <c r="B181" s="171"/>
      <c r="C181" s="172"/>
      <c r="D181" s="172"/>
      <c r="E181" s="173" t="s">
        <v>5</v>
      </c>
      <c r="F181" s="280" t="s">
        <v>664</v>
      </c>
      <c r="G181" s="281"/>
      <c r="H181" s="281"/>
      <c r="I181" s="281"/>
      <c r="J181" s="172"/>
      <c r="K181" s="174">
        <v>1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159</v>
      </c>
      <c r="AU181" s="178" t="s">
        <v>109</v>
      </c>
      <c r="AV181" s="10" t="s">
        <v>109</v>
      </c>
      <c r="AW181" s="10" t="s">
        <v>32</v>
      </c>
      <c r="AX181" s="10" t="s">
        <v>74</v>
      </c>
      <c r="AY181" s="178" t="s">
        <v>151</v>
      </c>
    </row>
    <row r="182" spans="2:65" s="11" customFormat="1" ht="16.5" customHeight="1">
      <c r="B182" s="179"/>
      <c r="C182" s="180"/>
      <c r="D182" s="180"/>
      <c r="E182" s="181" t="s">
        <v>5</v>
      </c>
      <c r="F182" s="282" t="s">
        <v>161</v>
      </c>
      <c r="G182" s="283"/>
      <c r="H182" s="283"/>
      <c r="I182" s="283"/>
      <c r="J182" s="180"/>
      <c r="K182" s="182">
        <v>4</v>
      </c>
      <c r="L182" s="180"/>
      <c r="M182" s="180"/>
      <c r="N182" s="180"/>
      <c r="O182" s="180"/>
      <c r="P182" s="180"/>
      <c r="Q182" s="180"/>
      <c r="R182" s="183"/>
      <c r="T182" s="184"/>
      <c r="U182" s="180"/>
      <c r="V182" s="180"/>
      <c r="W182" s="180"/>
      <c r="X182" s="180"/>
      <c r="Y182" s="180"/>
      <c r="Z182" s="180"/>
      <c r="AA182" s="185"/>
      <c r="AT182" s="186" t="s">
        <v>159</v>
      </c>
      <c r="AU182" s="186" t="s">
        <v>109</v>
      </c>
      <c r="AV182" s="11" t="s">
        <v>156</v>
      </c>
      <c r="AW182" s="11" t="s">
        <v>32</v>
      </c>
      <c r="AX182" s="11" t="s">
        <v>82</v>
      </c>
      <c r="AY182" s="186" t="s">
        <v>151</v>
      </c>
    </row>
    <row r="183" spans="2:65" s="1" customFormat="1" ht="25.5" customHeight="1">
      <c r="B183" s="135"/>
      <c r="C183" s="202" t="s">
        <v>290</v>
      </c>
      <c r="D183" s="202" t="s">
        <v>255</v>
      </c>
      <c r="E183" s="203" t="s">
        <v>665</v>
      </c>
      <c r="F183" s="290" t="s">
        <v>666</v>
      </c>
      <c r="G183" s="290"/>
      <c r="H183" s="290"/>
      <c r="I183" s="290"/>
      <c r="J183" s="204" t="s">
        <v>326</v>
      </c>
      <c r="K183" s="205">
        <v>3</v>
      </c>
      <c r="L183" s="291">
        <v>0</v>
      </c>
      <c r="M183" s="291"/>
      <c r="N183" s="292">
        <f>ROUND(L183*K183,2)</f>
        <v>0</v>
      </c>
      <c r="O183" s="277"/>
      <c r="P183" s="277"/>
      <c r="Q183" s="277"/>
      <c r="R183" s="138"/>
      <c r="T183" s="168" t="s">
        <v>5</v>
      </c>
      <c r="U183" s="47" t="s">
        <v>39</v>
      </c>
      <c r="V183" s="39"/>
      <c r="W183" s="169">
        <f>V183*K183</f>
        <v>0</v>
      </c>
      <c r="X183" s="169">
        <v>1.06E-3</v>
      </c>
      <c r="Y183" s="169">
        <f>X183*K183</f>
        <v>3.1799999999999997E-3</v>
      </c>
      <c r="Z183" s="169">
        <v>0</v>
      </c>
      <c r="AA183" s="170">
        <f>Z183*K183</f>
        <v>0</v>
      </c>
      <c r="AR183" s="22" t="s">
        <v>199</v>
      </c>
      <c r="AT183" s="22" t="s">
        <v>255</v>
      </c>
      <c r="AU183" s="22" t="s">
        <v>109</v>
      </c>
      <c r="AY183" s="22" t="s">
        <v>151</v>
      </c>
      <c r="BE183" s="109">
        <f>IF(U183="základní",N183,0)</f>
        <v>0</v>
      </c>
      <c r="BF183" s="109">
        <f>IF(U183="snížená",N183,0)</f>
        <v>0</v>
      </c>
      <c r="BG183" s="109">
        <f>IF(U183="zákl. přenesená",N183,0)</f>
        <v>0</v>
      </c>
      <c r="BH183" s="109">
        <f>IF(U183="sníž. přenesená",N183,0)</f>
        <v>0</v>
      </c>
      <c r="BI183" s="109">
        <f>IF(U183="nulová",N183,0)</f>
        <v>0</v>
      </c>
      <c r="BJ183" s="22" t="s">
        <v>82</v>
      </c>
      <c r="BK183" s="109">
        <f>ROUND(L183*K183,2)</f>
        <v>0</v>
      </c>
      <c r="BL183" s="22" t="s">
        <v>156</v>
      </c>
      <c r="BM183" s="22" t="s">
        <v>667</v>
      </c>
    </row>
    <row r="184" spans="2:65" s="1" customFormat="1" ht="16.5" customHeight="1">
      <c r="B184" s="135"/>
      <c r="C184" s="202" t="s">
        <v>295</v>
      </c>
      <c r="D184" s="202" t="s">
        <v>255</v>
      </c>
      <c r="E184" s="203" t="s">
        <v>668</v>
      </c>
      <c r="F184" s="290" t="s">
        <v>669</v>
      </c>
      <c r="G184" s="290"/>
      <c r="H184" s="290"/>
      <c r="I184" s="290"/>
      <c r="J184" s="204" t="s">
        <v>326</v>
      </c>
      <c r="K184" s="205">
        <v>1</v>
      </c>
      <c r="L184" s="291">
        <v>0</v>
      </c>
      <c r="M184" s="291"/>
      <c r="N184" s="292">
        <f>ROUND(L184*K184,2)</f>
        <v>0</v>
      </c>
      <c r="O184" s="277"/>
      <c r="P184" s="277"/>
      <c r="Q184" s="277"/>
      <c r="R184" s="138"/>
      <c r="T184" s="168" t="s">
        <v>5</v>
      </c>
      <c r="U184" s="47" t="s">
        <v>39</v>
      </c>
      <c r="V184" s="39"/>
      <c r="W184" s="169">
        <f>V184*K184</f>
        <v>0</v>
      </c>
      <c r="X184" s="169">
        <v>3.6000000000000002E-4</v>
      </c>
      <c r="Y184" s="169">
        <f>X184*K184</f>
        <v>3.6000000000000002E-4</v>
      </c>
      <c r="Z184" s="169">
        <v>0</v>
      </c>
      <c r="AA184" s="170">
        <f>Z184*K184</f>
        <v>0</v>
      </c>
      <c r="AR184" s="22" t="s">
        <v>199</v>
      </c>
      <c r="AT184" s="22" t="s">
        <v>255</v>
      </c>
      <c r="AU184" s="22" t="s">
        <v>109</v>
      </c>
      <c r="AY184" s="22" t="s">
        <v>151</v>
      </c>
      <c r="BE184" s="109">
        <f>IF(U184="základní",N184,0)</f>
        <v>0</v>
      </c>
      <c r="BF184" s="109">
        <f>IF(U184="snížená",N184,0)</f>
        <v>0</v>
      </c>
      <c r="BG184" s="109">
        <f>IF(U184="zákl. přenesená",N184,0)</f>
        <v>0</v>
      </c>
      <c r="BH184" s="109">
        <f>IF(U184="sníž. přenesená",N184,0)</f>
        <v>0</v>
      </c>
      <c r="BI184" s="109">
        <f>IF(U184="nulová",N184,0)</f>
        <v>0</v>
      </c>
      <c r="BJ184" s="22" t="s">
        <v>82</v>
      </c>
      <c r="BK184" s="109">
        <f>ROUND(L184*K184,2)</f>
        <v>0</v>
      </c>
      <c r="BL184" s="22" t="s">
        <v>156</v>
      </c>
      <c r="BM184" s="22" t="s">
        <v>670</v>
      </c>
    </row>
    <row r="185" spans="2:65" s="1" customFormat="1" ht="25.5" customHeight="1">
      <c r="B185" s="135"/>
      <c r="C185" s="164" t="s">
        <v>300</v>
      </c>
      <c r="D185" s="164" t="s">
        <v>152</v>
      </c>
      <c r="E185" s="165" t="s">
        <v>671</v>
      </c>
      <c r="F185" s="275" t="s">
        <v>672</v>
      </c>
      <c r="G185" s="275"/>
      <c r="H185" s="275"/>
      <c r="I185" s="275"/>
      <c r="J185" s="166" t="s">
        <v>258</v>
      </c>
      <c r="K185" s="167">
        <v>0.13800000000000001</v>
      </c>
      <c r="L185" s="276">
        <v>0</v>
      </c>
      <c r="M185" s="276"/>
      <c r="N185" s="277">
        <f>ROUND(L185*K185,2)</f>
        <v>0</v>
      </c>
      <c r="O185" s="277"/>
      <c r="P185" s="277"/>
      <c r="Q185" s="277"/>
      <c r="R185" s="138"/>
      <c r="T185" s="168" t="s">
        <v>5</v>
      </c>
      <c r="U185" s="47" t="s">
        <v>39</v>
      </c>
      <c r="V185" s="39"/>
      <c r="W185" s="169">
        <f>V185*K185</f>
        <v>0</v>
      </c>
      <c r="X185" s="169">
        <v>1.0040899999999999</v>
      </c>
      <c r="Y185" s="169">
        <f>X185*K185</f>
        <v>0.13856441999999999</v>
      </c>
      <c r="Z185" s="169">
        <v>0</v>
      </c>
      <c r="AA185" s="170">
        <f>Z185*K185</f>
        <v>0</v>
      </c>
      <c r="AR185" s="22" t="s">
        <v>156</v>
      </c>
      <c r="AT185" s="22" t="s">
        <v>152</v>
      </c>
      <c r="AU185" s="22" t="s">
        <v>109</v>
      </c>
      <c r="AY185" s="22" t="s">
        <v>151</v>
      </c>
      <c r="BE185" s="109">
        <f>IF(U185="základní",N185,0)</f>
        <v>0</v>
      </c>
      <c r="BF185" s="109">
        <f>IF(U185="snížená",N185,0)</f>
        <v>0</v>
      </c>
      <c r="BG185" s="109">
        <f>IF(U185="zákl. přenesená",N185,0)</f>
        <v>0</v>
      </c>
      <c r="BH185" s="109">
        <f>IF(U185="sníž. přenesená",N185,0)</f>
        <v>0</v>
      </c>
      <c r="BI185" s="109">
        <f>IF(U185="nulová",N185,0)</f>
        <v>0</v>
      </c>
      <c r="BJ185" s="22" t="s">
        <v>82</v>
      </c>
      <c r="BK185" s="109">
        <f>ROUND(L185*K185,2)</f>
        <v>0</v>
      </c>
      <c r="BL185" s="22" t="s">
        <v>156</v>
      </c>
      <c r="BM185" s="22" t="s">
        <v>673</v>
      </c>
    </row>
    <row r="186" spans="2:65" s="10" customFormat="1" ht="16.5" customHeight="1">
      <c r="B186" s="171"/>
      <c r="C186" s="172"/>
      <c r="D186" s="172"/>
      <c r="E186" s="173" t="s">
        <v>5</v>
      </c>
      <c r="F186" s="278" t="s">
        <v>674</v>
      </c>
      <c r="G186" s="279"/>
      <c r="H186" s="279"/>
      <c r="I186" s="279"/>
      <c r="J186" s="172"/>
      <c r="K186" s="174">
        <v>0.13800000000000001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159</v>
      </c>
      <c r="AU186" s="178" t="s">
        <v>109</v>
      </c>
      <c r="AV186" s="10" t="s">
        <v>109</v>
      </c>
      <c r="AW186" s="10" t="s">
        <v>32</v>
      </c>
      <c r="AX186" s="10" t="s">
        <v>82</v>
      </c>
      <c r="AY186" s="178" t="s">
        <v>151</v>
      </c>
    </row>
    <row r="187" spans="2:65" s="1" customFormat="1" ht="25.5" customHeight="1">
      <c r="B187" s="135"/>
      <c r="C187" s="164" t="s">
        <v>307</v>
      </c>
      <c r="D187" s="164" t="s">
        <v>152</v>
      </c>
      <c r="E187" s="165" t="s">
        <v>675</v>
      </c>
      <c r="F187" s="275" t="s">
        <v>676</v>
      </c>
      <c r="G187" s="275"/>
      <c r="H187" s="275"/>
      <c r="I187" s="275"/>
      <c r="J187" s="166" t="s">
        <v>326</v>
      </c>
      <c r="K187" s="167">
        <v>186</v>
      </c>
      <c r="L187" s="276">
        <v>0</v>
      </c>
      <c r="M187" s="276"/>
      <c r="N187" s="277">
        <f>ROUND(L187*K187,2)</f>
        <v>0</v>
      </c>
      <c r="O187" s="277"/>
      <c r="P187" s="277"/>
      <c r="Q187" s="277"/>
      <c r="R187" s="138"/>
      <c r="T187" s="168" t="s">
        <v>5</v>
      </c>
      <c r="U187" s="47" t="s">
        <v>39</v>
      </c>
      <c r="V187" s="39"/>
      <c r="W187" s="169">
        <f>V187*K187</f>
        <v>0</v>
      </c>
      <c r="X187" s="169">
        <v>0</v>
      </c>
      <c r="Y187" s="169">
        <f>X187*K187</f>
        <v>0</v>
      </c>
      <c r="Z187" s="169">
        <v>0</v>
      </c>
      <c r="AA187" s="170">
        <f>Z187*K187</f>
        <v>0</v>
      </c>
      <c r="AR187" s="22" t="s">
        <v>156</v>
      </c>
      <c r="AT187" s="22" t="s">
        <v>152</v>
      </c>
      <c r="AU187" s="22" t="s">
        <v>109</v>
      </c>
      <c r="AY187" s="22" t="s">
        <v>151</v>
      </c>
      <c r="BE187" s="109">
        <f>IF(U187="základní",N187,0)</f>
        <v>0</v>
      </c>
      <c r="BF187" s="109">
        <f>IF(U187="snížená",N187,0)</f>
        <v>0</v>
      </c>
      <c r="BG187" s="109">
        <f>IF(U187="zákl. přenesená",N187,0)</f>
        <v>0</v>
      </c>
      <c r="BH187" s="109">
        <f>IF(U187="sníž. přenesená",N187,0)</f>
        <v>0</v>
      </c>
      <c r="BI187" s="109">
        <f>IF(U187="nulová",N187,0)</f>
        <v>0</v>
      </c>
      <c r="BJ187" s="22" t="s">
        <v>82</v>
      </c>
      <c r="BK187" s="109">
        <f>ROUND(L187*K187,2)</f>
        <v>0</v>
      </c>
      <c r="BL187" s="22" t="s">
        <v>156</v>
      </c>
      <c r="BM187" s="22" t="s">
        <v>677</v>
      </c>
    </row>
    <row r="188" spans="2:65" s="1" customFormat="1" ht="16.5" customHeight="1">
      <c r="B188" s="135"/>
      <c r="C188" s="164" t="s">
        <v>311</v>
      </c>
      <c r="D188" s="164" t="s">
        <v>152</v>
      </c>
      <c r="E188" s="165" t="s">
        <v>678</v>
      </c>
      <c r="F188" s="275" t="s">
        <v>679</v>
      </c>
      <c r="G188" s="275"/>
      <c r="H188" s="275"/>
      <c r="I188" s="275"/>
      <c r="J188" s="166" t="s">
        <v>507</v>
      </c>
      <c r="K188" s="167">
        <v>1</v>
      </c>
      <c r="L188" s="276">
        <v>0</v>
      </c>
      <c r="M188" s="276"/>
      <c r="N188" s="277">
        <f>ROUND(L188*K188,2)</f>
        <v>0</v>
      </c>
      <c r="O188" s="277"/>
      <c r="P188" s="277"/>
      <c r="Q188" s="277"/>
      <c r="R188" s="138"/>
      <c r="T188" s="168" t="s">
        <v>5</v>
      </c>
      <c r="U188" s="47" t="s">
        <v>39</v>
      </c>
      <c r="V188" s="39"/>
      <c r="W188" s="169">
        <f>V188*K188</f>
        <v>0</v>
      </c>
      <c r="X188" s="169">
        <v>0</v>
      </c>
      <c r="Y188" s="169">
        <f>X188*K188</f>
        <v>0</v>
      </c>
      <c r="Z188" s="169">
        <v>0</v>
      </c>
      <c r="AA188" s="170">
        <f>Z188*K188</f>
        <v>0</v>
      </c>
      <c r="AR188" s="22" t="s">
        <v>156</v>
      </c>
      <c r="AT188" s="22" t="s">
        <v>152</v>
      </c>
      <c r="AU188" s="22" t="s">
        <v>109</v>
      </c>
      <c r="AY188" s="22" t="s">
        <v>151</v>
      </c>
      <c r="BE188" s="109">
        <f>IF(U188="základní",N188,0)</f>
        <v>0</v>
      </c>
      <c r="BF188" s="109">
        <f>IF(U188="snížená",N188,0)</f>
        <v>0</v>
      </c>
      <c r="BG188" s="109">
        <f>IF(U188="zákl. přenesená",N188,0)</f>
        <v>0</v>
      </c>
      <c r="BH188" s="109">
        <f>IF(U188="sníž. přenesená",N188,0)</f>
        <v>0</v>
      </c>
      <c r="BI188" s="109">
        <f>IF(U188="nulová",N188,0)</f>
        <v>0</v>
      </c>
      <c r="BJ188" s="22" t="s">
        <v>82</v>
      </c>
      <c r="BK188" s="109">
        <f>ROUND(L188*K188,2)</f>
        <v>0</v>
      </c>
      <c r="BL188" s="22" t="s">
        <v>156</v>
      </c>
      <c r="BM188" s="22" t="s">
        <v>680</v>
      </c>
    </row>
    <row r="189" spans="2:65" s="1" customFormat="1" ht="16.5" customHeight="1">
      <c r="B189" s="135"/>
      <c r="C189" s="202" t="s">
        <v>315</v>
      </c>
      <c r="D189" s="202" t="s">
        <v>255</v>
      </c>
      <c r="E189" s="203" t="s">
        <v>681</v>
      </c>
      <c r="F189" s="290" t="s">
        <v>682</v>
      </c>
      <c r="G189" s="290"/>
      <c r="H189" s="290"/>
      <c r="I189" s="290"/>
      <c r="J189" s="204" t="s">
        <v>507</v>
      </c>
      <c r="K189" s="205">
        <v>1</v>
      </c>
      <c r="L189" s="291">
        <v>0</v>
      </c>
      <c r="M189" s="291"/>
      <c r="N189" s="292">
        <f>ROUND(L189*K189,2)</f>
        <v>0</v>
      </c>
      <c r="O189" s="277"/>
      <c r="P189" s="277"/>
      <c r="Q189" s="277"/>
      <c r="R189" s="138"/>
      <c r="T189" s="168" t="s">
        <v>5</v>
      </c>
      <c r="U189" s="47" t="s">
        <v>39</v>
      </c>
      <c r="V189" s="39"/>
      <c r="W189" s="169">
        <f>V189*K189</f>
        <v>0</v>
      </c>
      <c r="X189" s="169">
        <v>0</v>
      </c>
      <c r="Y189" s="169">
        <f>X189*K189</f>
        <v>0</v>
      </c>
      <c r="Z189" s="169">
        <v>0</v>
      </c>
      <c r="AA189" s="170">
        <f>Z189*K189</f>
        <v>0</v>
      </c>
      <c r="AR189" s="22" t="s">
        <v>199</v>
      </c>
      <c r="AT189" s="22" t="s">
        <v>255</v>
      </c>
      <c r="AU189" s="22" t="s">
        <v>109</v>
      </c>
      <c r="AY189" s="22" t="s">
        <v>151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22" t="s">
        <v>82</v>
      </c>
      <c r="BK189" s="109">
        <f>ROUND(L189*K189,2)</f>
        <v>0</v>
      </c>
      <c r="BL189" s="22" t="s">
        <v>156</v>
      </c>
      <c r="BM189" s="22" t="s">
        <v>683</v>
      </c>
    </row>
    <row r="190" spans="2:65" s="12" customFormat="1" ht="51" customHeight="1">
      <c r="B190" s="187"/>
      <c r="C190" s="188"/>
      <c r="D190" s="188"/>
      <c r="E190" s="189" t="s">
        <v>5</v>
      </c>
      <c r="F190" s="284" t="s">
        <v>684</v>
      </c>
      <c r="G190" s="285"/>
      <c r="H190" s="285"/>
      <c r="I190" s="285"/>
      <c r="J190" s="188"/>
      <c r="K190" s="189" t="s">
        <v>5</v>
      </c>
      <c r="L190" s="188"/>
      <c r="M190" s="188"/>
      <c r="N190" s="188"/>
      <c r="O190" s="188"/>
      <c r="P190" s="188"/>
      <c r="Q190" s="188"/>
      <c r="R190" s="190"/>
      <c r="T190" s="191"/>
      <c r="U190" s="188"/>
      <c r="V190" s="188"/>
      <c r="W190" s="188"/>
      <c r="X190" s="188"/>
      <c r="Y190" s="188"/>
      <c r="Z190" s="188"/>
      <c r="AA190" s="192"/>
      <c r="AT190" s="193" t="s">
        <v>159</v>
      </c>
      <c r="AU190" s="193" t="s">
        <v>109</v>
      </c>
      <c r="AV190" s="12" t="s">
        <v>82</v>
      </c>
      <c r="AW190" s="12" t="s">
        <v>32</v>
      </c>
      <c r="AX190" s="12" t="s">
        <v>74</v>
      </c>
      <c r="AY190" s="193" t="s">
        <v>151</v>
      </c>
    </row>
    <row r="191" spans="2:65" s="10" customFormat="1" ht="16.5" customHeight="1">
      <c r="B191" s="171"/>
      <c r="C191" s="172"/>
      <c r="D191" s="172"/>
      <c r="E191" s="173" t="s">
        <v>5</v>
      </c>
      <c r="F191" s="280" t="s">
        <v>685</v>
      </c>
      <c r="G191" s="281"/>
      <c r="H191" s="281"/>
      <c r="I191" s="281"/>
      <c r="J191" s="172"/>
      <c r="K191" s="174">
        <v>1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159</v>
      </c>
      <c r="AU191" s="178" t="s">
        <v>109</v>
      </c>
      <c r="AV191" s="10" t="s">
        <v>109</v>
      </c>
      <c r="AW191" s="10" t="s">
        <v>32</v>
      </c>
      <c r="AX191" s="10" t="s">
        <v>82</v>
      </c>
      <c r="AY191" s="178" t="s">
        <v>151</v>
      </c>
    </row>
    <row r="192" spans="2:65" s="1" customFormat="1" ht="16.5" customHeight="1">
      <c r="B192" s="135"/>
      <c r="C192" s="202" t="s">
        <v>319</v>
      </c>
      <c r="D192" s="202" t="s">
        <v>255</v>
      </c>
      <c r="E192" s="203" t="s">
        <v>686</v>
      </c>
      <c r="F192" s="290" t="s">
        <v>687</v>
      </c>
      <c r="G192" s="290"/>
      <c r="H192" s="290"/>
      <c r="I192" s="290"/>
      <c r="J192" s="204" t="s">
        <v>326</v>
      </c>
      <c r="K192" s="205">
        <v>3</v>
      </c>
      <c r="L192" s="291">
        <v>0</v>
      </c>
      <c r="M192" s="291"/>
      <c r="N192" s="292">
        <f>ROUND(L192*K192,2)</f>
        <v>0</v>
      </c>
      <c r="O192" s="277"/>
      <c r="P192" s="277"/>
      <c r="Q192" s="277"/>
      <c r="R192" s="138"/>
      <c r="T192" s="168" t="s">
        <v>5</v>
      </c>
      <c r="U192" s="47" t="s">
        <v>39</v>
      </c>
      <c r="V192" s="39"/>
      <c r="W192" s="169">
        <f>V192*K192</f>
        <v>0</v>
      </c>
      <c r="X192" s="169">
        <v>2.2000000000000001E-4</v>
      </c>
      <c r="Y192" s="169">
        <f>X192*K192</f>
        <v>6.6E-4</v>
      </c>
      <c r="Z192" s="169">
        <v>0</v>
      </c>
      <c r="AA192" s="170">
        <f>Z192*K192</f>
        <v>0</v>
      </c>
      <c r="AR192" s="22" t="s">
        <v>199</v>
      </c>
      <c r="AT192" s="22" t="s">
        <v>255</v>
      </c>
      <c r="AU192" s="22" t="s">
        <v>109</v>
      </c>
      <c r="AY192" s="22" t="s">
        <v>151</v>
      </c>
      <c r="BE192" s="109">
        <f>IF(U192="základní",N192,0)</f>
        <v>0</v>
      </c>
      <c r="BF192" s="109">
        <f>IF(U192="snížená",N192,0)</f>
        <v>0</v>
      </c>
      <c r="BG192" s="109">
        <f>IF(U192="zákl. přenesená",N192,0)</f>
        <v>0</v>
      </c>
      <c r="BH192" s="109">
        <f>IF(U192="sníž. přenesená",N192,0)</f>
        <v>0</v>
      </c>
      <c r="BI192" s="109">
        <f>IF(U192="nulová",N192,0)</f>
        <v>0</v>
      </c>
      <c r="BJ192" s="22" t="s">
        <v>82</v>
      </c>
      <c r="BK192" s="109">
        <f>ROUND(L192*K192,2)</f>
        <v>0</v>
      </c>
      <c r="BL192" s="22" t="s">
        <v>156</v>
      </c>
      <c r="BM192" s="22" t="s">
        <v>688</v>
      </c>
    </row>
    <row r="193" spans="2:65" s="10" customFormat="1" ht="16.5" customHeight="1">
      <c r="B193" s="171"/>
      <c r="C193" s="172"/>
      <c r="D193" s="172"/>
      <c r="E193" s="173" t="s">
        <v>5</v>
      </c>
      <c r="F193" s="278" t="s">
        <v>689</v>
      </c>
      <c r="G193" s="279"/>
      <c r="H193" s="279"/>
      <c r="I193" s="279"/>
      <c r="J193" s="172"/>
      <c r="K193" s="174">
        <v>1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159</v>
      </c>
      <c r="AU193" s="178" t="s">
        <v>109</v>
      </c>
      <c r="AV193" s="10" t="s">
        <v>109</v>
      </c>
      <c r="AW193" s="10" t="s">
        <v>32</v>
      </c>
      <c r="AX193" s="10" t="s">
        <v>74</v>
      </c>
      <c r="AY193" s="178" t="s">
        <v>151</v>
      </c>
    </row>
    <row r="194" spans="2:65" s="10" customFormat="1" ht="25.5" customHeight="1">
      <c r="B194" s="171"/>
      <c r="C194" s="172"/>
      <c r="D194" s="172"/>
      <c r="E194" s="173" t="s">
        <v>5</v>
      </c>
      <c r="F194" s="280" t="s">
        <v>690</v>
      </c>
      <c r="G194" s="281"/>
      <c r="H194" s="281"/>
      <c r="I194" s="281"/>
      <c r="J194" s="172"/>
      <c r="K194" s="174">
        <v>2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159</v>
      </c>
      <c r="AU194" s="178" t="s">
        <v>109</v>
      </c>
      <c r="AV194" s="10" t="s">
        <v>109</v>
      </c>
      <c r="AW194" s="10" t="s">
        <v>32</v>
      </c>
      <c r="AX194" s="10" t="s">
        <v>74</v>
      </c>
      <c r="AY194" s="178" t="s">
        <v>151</v>
      </c>
    </row>
    <row r="195" spans="2:65" s="11" customFormat="1" ht="16.5" customHeight="1">
      <c r="B195" s="179"/>
      <c r="C195" s="180"/>
      <c r="D195" s="180"/>
      <c r="E195" s="181" t="s">
        <v>5</v>
      </c>
      <c r="F195" s="282" t="s">
        <v>161</v>
      </c>
      <c r="G195" s="283"/>
      <c r="H195" s="283"/>
      <c r="I195" s="283"/>
      <c r="J195" s="180"/>
      <c r="K195" s="182">
        <v>3</v>
      </c>
      <c r="L195" s="180"/>
      <c r="M195" s="180"/>
      <c r="N195" s="180"/>
      <c r="O195" s="180"/>
      <c r="P195" s="180"/>
      <c r="Q195" s="180"/>
      <c r="R195" s="183"/>
      <c r="T195" s="184"/>
      <c r="U195" s="180"/>
      <c r="V195" s="180"/>
      <c r="W195" s="180"/>
      <c r="X195" s="180"/>
      <c r="Y195" s="180"/>
      <c r="Z195" s="180"/>
      <c r="AA195" s="185"/>
      <c r="AT195" s="186" t="s">
        <v>159</v>
      </c>
      <c r="AU195" s="186" t="s">
        <v>109</v>
      </c>
      <c r="AV195" s="11" t="s">
        <v>156</v>
      </c>
      <c r="AW195" s="11" t="s">
        <v>32</v>
      </c>
      <c r="AX195" s="11" t="s">
        <v>82</v>
      </c>
      <c r="AY195" s="186" t="s">
        <v>151</v>
      </c>
    </row>
    <row r="196" spans="2:65" s="1" customFormat="1" ht="38.25" customHeight="1">
      <c r="B196" s="135"/>
      <c r="C196" s="164" t="s">
        <v>323</v>
      </c>
      <c r="D196" s="164" t="s">
        <v>152</v>
      </c>
      <c r="E196" s="165" t="s">
        <v>691</v>
      </c>
      <c r="F196" s="275" t="s">
        <v>692</v>
      </c>
      <c r="G196" s="275"/>
      <c r="H196" s="275"/>
      <c r="I196" s="275"/>
      <c r="J196" s="166" t="s">
        <v>174</v>
      </c>
      <c r="K196" s="167">
        <v>7.6840000000000002</v>
      </c>
      <c r="L196" s="276">
        <v>0</v>
      </c>
      <c r="M196" s="276"/>
      <c r="N196" s="277">
        <f>ROUND(L196*K196,2)</f>
        <v>0</v>
      </c>
      <c r="O196" s="277"/>
      <c r="P196" s="277"/>
      <c r="Q196" s="277"/>
      <c r="R196" s="138"/>
      <c r="T196" s="168" t="s">
        <v>5</v>
      </c>
      <c r="U196" s="47" t="s">
        <v>39</v>
      </c>
      <c r="V196" s="39"/>
      <c r="W196" s="169">
        <f>V196*K196</f>
        <v>0</v>
      </c>
      <c r="X196" s="169">
        <v>0</v>
      </c>
      <c r="Y196" s="169">
        <f>X196*K196</f>
        <v>0</v>
      </c>
      <c r="Z196" s="169">
        <v>0</v>
      </c>
      <c r="AA196" s="170">
        <f>Z196*K196</f>
        <v>0</v>
      </c>
      <c r="AR196" s="22" t="s">
        <v>156</v>
      </c>
      <c r="AT196" s="22" t="s">
        <v>152</v>
      </c>
      <c r="AU196" s="22" t="s">
        <v>109</v>
      </c>
      <c r="AY196" s="22" t="s">
        <v>151</v>
      </c>
      <c r="BE196" s="109">
        <f>IF(U196="základní",N196,0)</f>
        <v>0</v>
      </c>
      <c r="BF196" s="109">
        <f>IF(U196="snížená",N196,0)</f>
        <v>0</v>
      </c>
      <c r="BG196" s="109">
        <f>IF(U196="zákl. přenesená",N196,0)</f>
        <v>0</v>
      </c>
      <c r="BH196" s="109">
        <f>IF(U196="sníž. přenesená",N196,0)</f>
        <v>0</v>
      </c>
      <c r="BI196" s="109">
        <f>IF(U196="nulová",N196,0)</f>
        <v>0</v>
      </c>
      <c r="BJ196" s="22" t="s">
        <v>82</v>
      </c>
      <c r="BK196" s="109">
        <f>ROUND(L196*K196,2)</f>
        <v>0</v>
      </c>
      <c r="BL196" s="22" t="s">
        <v>156</v>
      </c>
      <c r="BM196" s="22" t="s">
        <v>693</v>
      </c>
    </row>
    <row r="197" spans="2:65" s="10" customFormat="1" ht="16.5" customHeight="1">
      <c r="B197" s="171"/>
      <c r="C197" s="172"/>
      <c r="D197" s="172"/>
      <c r="E197" s="173" t="s">
        <v>5</v>
      </c>
      <c r="F197" s="278" t="s">
        <v>694</v>
      </c>
      <c r="G197" s="279"/>
      <c r="H197" s="279"/>
      <c r="I197" s="279"/>
      <c r="J197" s="172"/>
      <c r="K197" s="174">
        <v>7.6840000000000002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159</v>
      </c>
      <c r="AU197" s="178" t="s">
        <v>109</v>
      </c>
      <c r="AV197" s="10" t="s">
        <v>109</v>
      </c>
      <c r="AW197" s="10" t="s">
        <v>32</v>
      </c>
      <c r="AX197" s="10" t="s">
        <v>82</v>
      </c>
      <c r="AY197" s="178" t="s">
        <v>151</v>
      </c>
    </row>
    <row r="198" spans="2:65" s="1" customFormat="1" ht="25.5" customHeight="1">
      <c r="B198" s="135"/>
      <c r="C198" s="164" t="s">
        <v>328</v>
      </c>
      <c r="D198" s="164" t="s">
        <v>152</v>
      </c>
      <c r="E198" s="165" t="s">
        <v>695</v>
      </c>
      <c r="F198" s="275" t="s">
        <v>696</v>
      </c>
      <c r="G198" s="275"/>
      <c r="H198" s="275"/>
      <c r="I198" s="275"/>
      <c r="J198" s="166" t="s">
        <v>155</v>
      </c>
      <c r="K198" s="167">
        <v>38.43</v>
      </c>
      <c r="L198" s="276">
        <v>0</v>
      </c>
      <c r="M198" s="276"/>
      <c r="N198" s="277">
        <f>ROUND(L198*K198,2)</f>
        <v>0</v>
      </c>
      <c r="O198" s="277"/>
      <c r="P198" s="277"/>
      <c r="Q198" s="277"/>
      <c r="R198" s="138"/>
      <c r="T198" s="168" t="s">
        <v>5</v>
      </c>
      <c r="U198" s="47" t="s">
        <v>39</v>
      </c>
      <c r="V198" s="39"/>
      <c r="W198" s="169">
        <f>V198*K198</f>
        <v>0</v>
      </c>
      <c r="X198" s="169">
        <v>4.0200000000000001E-3</v>
      </c>
      <c r="Y198" s="169">
        <f>X198*K198</f>
        <v>0.1544886</v>
      </c>
      <c r="Z198" s="169">
        <v>0</v>
      </c>
      <c r="AA198" s="170">
        <f>Z198*K198</f>
        <v>0</v>
      </c>
      <c r="AR198" s="22" t="s">
        <v>156</v>
      </c>
      <c r="AT198" s="22" t="s">
        <v>152</v>
      </c>
      <c r="AU198" s="22" t="s">
        <v>109</v>
      </c>
      <c r="AY198" s="22" t="s">
        <v>151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22" t="s">
        <v>82</v>
      </c>
      <c r="BK198" s="109">
        <f>ROUND(L198*K198,2)</f>
        <v>0</v>
      </c>
      <c r="BL198" s="22" t="s">
        <v>156</v>
      </c>
      <c r="BM198" s="22" t="s">
        <v>697</v>
      </c>
    </row>
    <row r="199" spans="2:65" s="10" customFormat="1" ht="16.5" customHeight="1">
      <c r="B199" s="171"/>
      <c r="C199" s="172"/>
      <c r="D199" s="172"/>
      <c r="E199" s="173" t="s">
        <v>5</v>
      </c>
      <c r="F199" s="278" t="s">
        <v>698</v>
      </c>
      <c r="G199" s="279"/>
      <c r="H199" s="279"/>
      <c r="I199" s="279"/>
      <c r="J199" s="172"/>
      <c r="K199" s="174">
        <v>2.2599999999999998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159</v>
      </c>
      <c r="AU199" s="178" t="s">
        <v>109</v>
      </c>
      <c r="AV199" s="10" t="s">
        <v>109</v>
      </c>
      <c r="AW199" s="10" t="s">
        <v>32</v>
      </c>
      <c r="AX199" s="10" t="s">
        <v>74</v>
      </c>
      <c r="AY199" s="178" t="s">
        <v>151</v>
      </c>
    </row>
    <row r="200" spans="2:65" s="10" customFormat="1" ht="16.5" customHeight="1">
      <c r="B200" s="171"/>
      <c r="C200" s="172"/>
      <c r="D200" s="172"/>
      <c r="E200" s="173" t="s">
        <v>5</v>
      </c>
      <c r="F200" s="280" t="s">
        <v>699</v>
      </c>
      <c r="G200" s="281"/>
      <c r="H200" s="281"/>
      <c r="I200" s="281"/>
      <c r="J200" s="172"/>
      <c r="K200" s="174">
        <v>36.17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159</v>
      </c>
      <c r="AU200" s="178" t="s">
        <v>109</v>
      </c>
      <c r="AV200" s="10" t="s">
        <v>109</v>
      </c>
      <c r="AW200" s="10" t="s">
        <v>32</v>
      </c>
      <c r="AX200" s="10" t="s">
        <v>74</v>
      </c>
      <c r="AY200" s="178" t="s">
        <v>151</v>
      </c>
    </row>
    <row r="201" spans="2:65" s="11" customFormat="1" ht="16.5" customHeight="1">
      <c r="B201" s="179"/>
      <c r="C201" s="180"/>
      <c r="D201" s="180"/>
      <c r="E201" s="181" t="s">
        <v>5</v>
      </c>
      <c r="F201" s="282" t="s">
        <v>161</v>
      </c>
      <c r="G201" s="283"/>
      <c r="H201" s="283"/>
      <c r="I201" s="283"/>
      <c r="J201" s="180"/>
      <c r="K201" s="182">
        <v>38.43</v>
      </c>
      <c r="L201" s="180"/>
      <c r="M201" s="180"/>
      <c r="N201" s="180"/>
      <c r="O201" s="180"/>
      <c r="P201" s="180"/>
      <c r="Q201" s="180"/>
      <c r="R201" s="183"/>
      <c r="T201" s="184"/>
      <c r="U201" s="180"/>
      <c r="V201" s="180"/>
      <c r="W201" s="180"/>
      <c r="X201" s="180"/>
      <c r="Y201" s="180"/>
      <c r="Z201" s="180"/>
      <c r="AA201" s="185"/>
      <c r="AT201" s="186" t="s">
        <v>159</v>
      </c>
      <c r="AU201" s="186" t="s">
        <v>109</v>
      </c>
      <c r="AV201" s="11" t="s">
        <v>156</v>
      </c>
      <c r="AW201" s="11" t="s">
        <v>32</v>
      </c>
      <c r="AX201" s="11" t="s">
        <v>82</v>
      </c>
      <c r="AY201" s="186" t="s">
        <v>151</v>
      </c>
    </row>
    <row r="202" spans="2:65" s="1" customFormat="1" ht="16.5" customHeight="1">
      <c r="B202" s="135"/>
      <c r="C202" s="164" t="s">
        <v>332</v>
      </c>
      <c r="D202" s="164" t="s">
        <v>152</v>
      </c>
      <c r="E202" s="165" t="s">
        <v>700</v>
      </c>
      <c r="F202" s="275" t="s">
        <v>701</v>
      </c>
      <c r="G202" s="275"/>
      <c r="H202" s="275"/>
      <c r="I202" s="275"/>
      <c r="J202" s="166" t="s">
        <v>507</v>
      </c>
      <c r="K202" s="167">
        <v>1</v>
      </c>
      <c r="L202" s="276">
        <v>0</v>
      </c>
      <c r="M202" s="276"/>
      <c r="N202" s="277">
        <f>ROUND(L202*K202,2)</f>
        <v>0</v>
      </c>
      <c r="O202" s="277"/>
      <c r="P202" s="277"/>
      <c r="Q202" s="277"/>
      <c r="R202" s="138"/>
      <c r="T202" s="168" t="s">
        <v>5</v>
      </c>
      <c r="U202" s="47" t="s">
        <v>39</v>
      </c>
      <c r="V202" s="39"/>
      <c r="W202" s="169">
        <f>V202*K202</f>
        <v>0</v>
      </c>
      <c r="X202" s="169">
        <v>0</v>
      </c>
      <c r="Y202" s="169">
        <f>X202*K202</f>
        <v>0</v>
      </c>
      <c r="Z202" s="169">
        <v>0</v>
      </c>
      <c r="AA202" s="170">
        <f>Z202*K202</f>
        <v>0</v>
      </c>
      <c r="AR202" s="22" t="s">
        <v>156</v>
      </c>
      <c r="AT202" s="22" t="s">
        <v>152</v>
      </c>
      <c r="AU202" s="22" t="s">
        <v>109</v>
      </c>
      <c r="AY202" s="22" t="s">
        <v>151</v>
      </c>
      <c r="BE202" s="109">
        <f>IF(U202="základní",N202,0)</f>
        <v>0</v>
      </c>
      <c r="BF202" s="109">
        <f>IF(U202="snížená",N202,0)</f>
        <v>0</v>
      </c>
      <c r="BG202" s="109">
        <f>IF(U202="zákl. přenesená",N202,0)</f>
        <v>0</v>
      </c>
      <c r="BH202" s="109">
        <f>IF(U202="sníž. přenesená",N202,0)</f>
        <v>0</v>
      </c>
      <c r="BI202" s="109">
        <f>IF(U202="nulová",N202,0)</f>
        <v>0</v>
      </c>
      <c r="BJ202" s="22" t="s">
        <v>82</v>
      </c>
      <c r="BK202" s="109">
        <f>ROUND(L202*K202,2)</f>
        <v>0</v>
      </c>
      <c r="BL202" s="22" t="s">
        <v>156</v>
      </c>
      <c r="BM202" s="22" t="s">
        <v>702</v>
      </c>
    </row>
    <row r="203" spans="2:65" s="12" customFormat="1" ht="16.5" customHeight="1">
      <c r="B203" s="187"/>
      <c r="C203" s="188"/>
      <c r="D203" s="188"/>
      <c r="E203" s="189" t="s">
        <v>5</v>
      </c>
      <c r="F203" s="284" t="s">
        <v>703</v>
      </c>
      <c r="G203" s="285"/>
      <c r="H203" s="285"/>
      <c r="I203" s="285"/>
      <c r="J203" s="188"/>
      <c r="K203" s="189" t="s">
        <v>5</v>
      </c>
      <c r="L203" s="188"/>
      <c r="M203" s="188"/>
      <c r="N203" s="188"/>
      <c r="O203" s="188"/>
      <c r="P203" s="188"/>
      <c r="Q203" s="188"/>
      <c r="R203" s="190"/>
      <c r="T203" s="191"/>
      <c r="U203" s="188"/>
      <c r="V203" s="188"/>
      <c r="W203" s="188"/>
      <c r="X203" s="188"/>
      <c r="Y203" s="188"/>
      <c r="Z203" s="188"/>
      <c r="AA203" s="192"/>
      <c r="AT203" s="193" t="s">
        <v>159</v>
      </c>
      <c r="AU203" s="193" t="s">
        <v>109</v>
      </c>
      <c r="AV203" s="12" t="s">
        <v>82</v>
      </c>
      <c r="AW203" s="12" t="s">
        <v>32</v>
      </c>
      <c r="AX203" s="12" t="s">
        <v>74</v>
      </c>
      <c r="AY203" s="193" t="s">
        <v>151</v>
      </c>
    </row>
    <row r="204" spans="2:65" s="10" customFormat="1" ht="16.5" customHeight="1">
      <c r="B204" s="171"/>
      <c r="C204" s="172"/>
      <c r="D204" s="172"/>
      <c r="E204" s="173" t="s">
        <v>5</v>
      </c>
      <c r="F204" s="280" t="s">
        <v>514</v>
      </c>
      <c r="G204" s="281"/>
      <c r="H204" s="281"/>
      <c r="I204" s="281"/>
      <c r="J204" s="172"/>
      <c r="K204" s="174">
        <v>1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159</v>
      </c>
      <c r="AU204" s="178" t="s">
        <v>109</v>
      </c>
      <c r="AV204" s="10" t="s">
        <v>109</v>
      </c>
      <c r="AW204" s="10" t="s">
        <v>32</v>
      </c>
      <c r="AX204" s="10" t="s">
        <v>82</v>
      </c>
      <c r="AY204" s="178" t="s">
        <v>151</v>
      </c>
    </row>
    <row r="205" spans="2:65" s="9" customFormat="1" ht="29.85" customHeight="1">
      <c r="B205" s="153"/>
      <c r="C205" s="154"/>
      <c r="D205" s="163" t="s">
        <v>127</v>
      </c>
      <c r="E205" s="163"/>
      <c r="F205" s="163"/>
      <c r="G205" s="163"/>
      <c r="H205" s="163"/>
      <c r="I205" s="163"/>
      <c r="J205" s="163"/>
      <c r="K205" s="163"/>
      <c r="L205" s="163"/>
      <c r="M205" s="163"/>
      <c r="N205" s="296">
        <f>BK205</f>
        <v>0</v>
      </c>
      <c r="O205" s="297"/>
      <c r="P205" s="297"/>
      <c r="Q205" s="297"/>
      <c r="R205" s="156"/>
      <c r="T205" s="157"/>
      <c r="U205" s="154"/>
      <c r="V205" s="154"/>
      <c r="W205" s="158">
        <f>SUM(W206:W207)</f>
        <v>0</v>
      </c>
      <c r="X205" s="154"/>
      <c r="Y205" s="158">
        <f>SUM(Y206:Y207)</f>
        <v>0</v>
      </c>
      <c r="Z205" s="154"/>
      <c r="AA205" s="159">
        <f>SUM(AA206:AA207)</f>
        <v>0</v>
      </c>
      <c r="AR205" s="160" t="s">
        <v>82</v>
      </c>
      <c r="AT205" s="161" t="s">
        <v>73</v>
      </c>
      <c r="AU205" s="161" t="s">
        <v>82</v>
      </c>
      <c r="AY205" s="160" t="s">
        <v>151</v>
      </c>
      <c r="BK205" s="162">
        <f>SUM(BK206:BK207)</f>
        <v>0</v>
      </c>
    </row>
    <row r="206" spans="2:65" s="1" customFormat="1" ht="25.5" customHeight="1">
      <c r="B206" s="135"/>
      <c r="C206" s="164" t="s">
        <v>336</v>
      </c>
      <c r="D206" s="164" t="s">
        <v>152</v>
      </c>
      <c r="E206" s="165" t="s">
        <v>585</v>
      </c>
      <c r="F206" s="275" t="s">
        <v>586</v>
      </c>
      <c r="G206" s="275"/>
      <c r="H206" s="275"/>
      <c r="I206" s="275"/>
      <c r="J206" s="166" t="s">
        <v>258</v>
      </c>
      <c r="K206" s="167">
        <v>0.39600000000000002</v>
      </c>
      <c r="L206" s="276">
        <v>0</v>
      </c>
      <c r="M206" s="276"/>
      <c r="N206" s="277">
        <f>ROUND(L206*K206,2)</f>
        <v>0</v>
      </c>
      <c r="O206" s="277"/>
      <c r="P206" s="277"/>
      <c r="Q206" s="277"/>
      <c r="R206" s="138"/>
      <c r="T206" s="168" t="s">
        <v>5</v>
      </c>
      <c r="U206" s="47" t="s">
        <v>39</v>
      </c>
      <c r="V206" s="39"/>
      <c r="W206" s="169">
        <f>V206*K206</f>
        <v>0</v>
      </c>
      <c r="X206" s="169">
        <v>0</v>
      </c>
      <c r="Y206" s="169">
        <f>X206*K206</f>
        <v>0</v>
      </c>
      <c r="Z206" s="169">
        <v>0</v>
      </c>
      <c r="AA206" s="170">
        <f>Z206*K206</f>
        <v>0</v>
      </c>
      <c r="AR206" s="22" t="s">
        <v>156</v>
      </c>
      <c r="AT206" s="22" t="s">
        <v>152</v>
      </c>
      <c r="AU206" s="22" t="s">
        <v>109</v>
      </c>
      <c r="AY206" s="22" t="s">
        <v>151</v>
      </c>
      <c r="BE206" s="109">
        <f>IF(U206="základní",N206,0)</f>
        <v>0</v>
      </c>
      <c r="BF206" s="109">
        <f>IF(U206="snížená",N206,0)</f>
        <v>0</v>
      </c>
      <c r="BG206" s="109">
        <f>IF(U206="zákl. přenesená",N206,0)</f>
        <v>0</v>
      </c>
      <c r="BH206" s="109">
        <f>IF(U206="sníž. přenesená",N206,0)</f>
        <v>0</v>
      </c>
      <c r="BI206" s="109">
        <f>IF(U206="nulová",N206,0)</f>
        <v>0</v>
      </c>
      <c r="BJ206" s="22" t="s">
        <v>82</v>
      </c>
      <c r="BK206" s="109">
        <f>ROUND(L206*K206,2)</f>
        <v>0</v>
      </c>
      <c r="BL206" s="22" t="s">
        <v>156</v>
      </c>
      <c r="BM206" s="22" t="s">
        <v>704</v>
      </c>
    </row>
    <row r="207" spans="2:65" s="1" customFormat="1" ht="16.5" customHeight="1">
      <c r="B207" s="135"/>
      <c r="C207" s="164" t="s">
        <v>340</v>
      </c>
      <c r="D207" s="164" t="s">
        <v>152</v>
      </c>
      <c r="E207" s="165" t="s">
        <v>705</v>
      </c>
      <c r="F207" s="275" t="s">
        <v>706</v>
      </c>
      <c r="G207" s="275"/>
      <c r="H207" s="275"/>
      <c r="I207" s="275"/>
      <c r="J207" s="166" t="s">
        <v>258</v>
      </c>
      <c r="K207" s="167">
        <v>13.978</v>
      </c>
      <c r="L207" s="276">
        <v>0</v>
      </c>
      <c r="M207" s="276"/>
      <c r="N207" s="277">
        <f>ROUND(L207*K207,2)</f>
        <v>0</v>
      </c>
      <c r="O207" s="277"/>
      <c r="P207" s="277"/>
      <c r="Q207" s="277"/>
      <c r="R207" s="138"/>
      <c r="T207" s="168" t="s">
        <v>5</v>
      </c>
      <c r="U207" s="47" t="s">
        <v>39</v>
      </c>
      <c r="V207" s="39"/>
      <c r="W207" s="169">
        <f>V207*K207</f>
        <v>0</v>
      </c>
      <c r="X207" s="169">
        <v>0</v>
      </c>
      <c r="Y207" s="169">
        <f>X207*K207</f>
        <v>0</v>
      </c>
      <c r="Z207" s="169">
        <v>0</v>
      </c>
      <c r="AA207" s="170">
        <f>Z207*K207</f>
        <v>0</v>
      </c>
      <c r="AR207" s="22" t="s">
        <v>156</v>
      </c>
      <c r="AT207" s="22" t="s">
        <v>152</v>
      </c>
      <c r="AU207" s="22" t="s">
        <v>109</v>
      </c>
      <c r="AY207" s="22" t="s">
        <v>151</v>
      </c>
      <c r="BE207" s="109">
        <f>IF(U207="základní",N207,0)</f>
        <v>0</v>
      </c>
      <c r="BF207" s="109">
        <f>IF(U207="snížená",N207,0)</f>
        <v>0</v>
      </c>
      <c r="BG207" s="109">
        <f>IF(U207="zákl. přenesená",N207,0)</f>
        <v>0</v>
      </c>
      <c r="BH207" s="109">
        <f>IF(U207="sníž. přenesená",N207,0)</f>
        <v>0</v>
      </c>
      <c r="BI207" s="109">
        <f>IF(U207="nulová",N207,0)</f>
        <v>0</v>
      </c>
      <c r="BJ207" s="22" t="s">
        <v>82</v>
      </c>
      <c r="BK207" s="109">
        <f>ROUND(L207*K207,2)</f>
        <v>0</v>
      </c>
      <c r="BL207" s="22" t="s">
        <v>156</v>
      </c>
      <c r="BM207" s="22" t="s">
        <v>707</v>
      </c>
    </row>
    <row r="208" spans="2:65" s="1" customFormat="1" ht="49.9" customHeight="1">
      <c r="B208" s="38"/>
      <c r="C208" s="39"/>
      <c r="D208" s="155" t="s">
        <v>588</v>
      </c>
      <c r="E208" s="39"/>
      <c r="F208" s="39"/>
      <c r="G208" s="39"/>
      <c r="H208" s="39"/>
      <c r="I208" s="39"/>
      <c r="J208" s="39"/>
      <c r="K208" s="39"/>
      <c r="L208" s="39"/>
      <c r="M208" s="39"/>
      <c r="N208" s="300">
        <f>BK208</f>
        <v>0</v>
      </c>
      <c r="O208" s="301"/>
      <c r="P208" s="301"/>
      <c r="Q208" s="301"/>
      <c r="R208" s="40"/>
      <c r="T208" s="206"/>
      <c r="U208" s="59"/>
      <c r="V208" s="59"/>
      <c r="W208" s="59"/>
      <c r="X208" s="59"/>
      <c r="Y208" s="59"/>
      <c r="Z208" s="59"/>
      <c r="AA208" s="61"/>
      <c r="AT208" s="22" t="s">
        <v>73</v>
      </c>
      <c r="AU208" s="22" t="s">
        <v>74</v>
      </c>
      <c r="AY208" s="22" t="s">
        <v>589</v>
      </c>
      <c r="BK208" s="109">
        <v>0</v>
      </c>
    </row>
    <row r="209" spans="2:18" s="1" customFormat="1" ht="6.95" customHeight="1">
      <c r="B209" s="62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4"/>
    </row>
  </sheetData>
  <mergeCells count="224">
    <mergeCell ref="N208:Q208"/>
    <mergeCell ref="H1:K1"/>
    <mergeCell ref="S2:AC2"/>
    <mergeCell ref="F203:I203"/>
    <mergeCell ref="F204:I204"/>
    <mergeCell ref="F206:I206"/>
    <mergeCell ref="L206:M206"/>
    <mergeCell ref="N206:Q206"/>
    <mergeCell ref="F207:I207"/>
    <mergeCell ref="L207:M207"/>
    <mergeCell ref="N207:Q207"/>
    <mergeCell ref="N121:Q121"/>
    <mergeCell ref="N122:Q122"/>
    <mergeCell ref="N123:Q123"/>
    <mergeCell ref="N140:Q140"/>
    <mergeCell ref="N143:Q143"/>
    <mergeCell ref="N157:Q157"/>
    <mergeCell ref="N205:Q205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86:I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F180:I180"/>
    <mergeCell ref="F169:I169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64:I164"/>
    <mergeCell ref="F165:I165"/>
    <mergeCell ref="F166:I166"/>
    <mergeCell ref="F167:I167"/>
    <mergeCell ref="L167:M167"/>
    <mergeCell ref="N167:Q167"/>
    <mergeCell ref="F168:I168"/>
    <mergeCell ref="L168:M168"/>
    <mergeCell ref="N168:Q168"/>
    <mergeCell ref="F159:I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8:I158"/>
    <mergeCell ref="L158:M158"/>
    <mergeCell ref="N158:Q158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39:I139"/>
    <mergeCell ref="F141:I141"/>
    <mergeCell ref="L141:M141"/>
    <mergeCell ref="N141:Q141"/>
    <mergeCell ref="F142:I142"/>
    <mergeCell ref="F144:I144"/>
    <mergeCell ref="L144:M144"/>
    <mergeCell ref="N144:Q144"/>
    <mergeCell ref="F145:I145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L133:M133"/>
    <mergeCell ref="N133:Q13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0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2" t="s">
        <v>105</v>
      </c>
      <c r="I1" s="302"/>
      <c r="J1" s="302"/>
      <c r="K1" s="302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2" t="s">
        <v>89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109</v>
      </c>
    </row>
    <row r="4" spans="1:66" ht="36.950000000000003" customHeight="1">
      <c r="B4" s="26"/>
      <c r="C4" s="210" t="s">
        <v>110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3" t="str">
        <f>'Rekapitulace stavby'!K6</f>
        <v>Areál jezu České Vrbné - odkanalizování provozního objektu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9"/>
      <c r="R6" s="27"/>
    </row>
    <row r="7" spans="1:66" s="1" customFormat="1" ht="32.85" customHeight="1">
      <c r="B7" s="38"/>
      <c r="C7" s="39"/>
      <c r="D7" s="32" t="s">
        <v>111</v>
      </c>
      <c r="E7" s="39"/>
      <c r="F7" s="216" t="s">
        <v>708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6"/>
      <c r="P9" s="25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26</v>
      </c>
      <c r="E11" s="39"/>
      <c r="F11" s="39"/>
      <c r="G11" s="39"/>
      <c r="H11" s="39"/>
      <c r="I11" s="39"/>
      <c r="J11" s="39"/>
      <c r="K11" s="39"/>
      <c r="L11" s="39"/>
      <c r="M11" s="33" t="s">
        <v>27</v>
      </c>
      <c r="N11" s="39"/>
      <c r="O11" s="214" t="str">
        <f>IF('Rekapitulace stavby'!AN10="","",'Rekapitulace stavby'!AN10)</f>
        <v/>
      </c>
      <c r="P11" s="21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4" t="str">
        <f>IF('Rekapitulace stavby'!AN11="","",'Rekapitulace stavby'!AN11)</f>
        <v/>
      </c>
      <c r="P12" s="21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27</v>
      </c>
      <c r="N14" s="39"/>
      <c r="O14" s="258" t="str">
        <f>IF('Rekapitulace stavby'!AN13="","",'Rekapitulace stavby'!AN13)</f>
        <v>Vyplň údaj</v>
      </c>
      <c r="P14" s="214"/>
      <c r="Q14" s="39"/>
      <c r="R14" s="40"/>
    </row>
    <row r="15" spans="1:66" s="1" customFormat="1" ht="18" customHeight="1">
      <c r="B15" s="38"/>
      <c r="C15" s="39"/>
      <c r="D15" s="39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3" t="s">
        <v>28</v>
      </c>
      <c r="N15" s="39"/>
      <c r="O15" s="258" t="str">
        <f>IF('Rekapitulace stavby'!AN14="","",'Rekapitulace stavby'!AN14)</f>
        <v>Vyplň údaj</v>
      </c>
      <c r="P15" s="21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27</v>
      </c>
      <c r="N17" s="39"/>
      <c r="O17" s="214" t="str">
        <f>IF('Rekapitulace stavby'!AN16="","",'Rekapitulace stavby'!AN16)</f>
        <v/>
      </c>
      <c r="P17" s="21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4" t="str">
        <f>IF('Rekapitulace stavby'!AN17="","",'Rekapitulace stavby'!AN17)</f>
        <v/>
      </c>
      <c r="P18" s="21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33</v>
      </c>
      <c r="E20" s="39"/>
      <c r="F20" s="39"/>
      <c r="G20" s="39"/>
      <c r="H20" s="39"/>
      <c r="I20" s="39"/>
      <c r="J20" s="39"/>
      <c r="K20" s="39"/>
      <c r="L20" s="39"/>
      <c r="M20" s="33" t="s">
        <v>27</v>
      </c>
      <c r="N20" s="39"/>
      <c r="O20" s="214" t="s">
        <v>5</v>
      </c>
      <c r="P20" s="214"/>
      <c r="Q20" s="39"/>
      <c r="R20" s="40"/>
    </row>
    <row r="21" spans="2:18" s="1" customFormat="1" ht="18" customHeight="1">
      <c r="B21" s="38"/>
      <c r="C21" s="39"/>
      <c r="D21" s="39"/>
      <c r="E21" s="31"/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4" t="s">
        <v>5</v>
      </c>
      <c r="P21" s="21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19" t="s">
        <v>5</v>
      </c>
      <c r="F24" s="219"/>
      <c r="G24" s="219"/>
      <c r="H24" s="219"/>
      <c r="I24" s="219"/>
      <c r="J24" s="219"/>
      <c r="K24" s="219"/>
      <c r="L24" s="21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113</v>
      </c>
      <c r="E27" s="39"/>
      <c r="F27" s="39"/>
      <c r="G27" s="39"/>
      <c r="H27" s="39"/>
      <c r="I27" s="39"/>
      <c r="J27" s="39"/>
      <c r="K27" s="39"/>
      <c r="L27" s="39"/>
      <c r="M27" s="220">
        <f>N88</f>
        <v>0</v>
      </c>
      <c r="N27" s="220"/>
      <c r="O27" s="220"/>
      <c r="P27" s="220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0">
        <f>N97</f>
        <v>0</v>
      </c>
      <c r="N28" s="220"/>
      <c r="O28" s="220"/>
      <c r="P28" s="22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37</v>
      </c>
      <c r="E30" s="39"/>
      <c r="F30" s="39"/>
      <c r="G30" s="39"/>
      <c r="H30" s="39"/>
      <c r="I30" s="39"/>
      <c r="J30" s="39"/>
      <c r="K30" s="39"/>
      <c r="L30" s="39"/>
      <c r="M30" s="260">
        <f>ROUND(M27+M28,2)</f>
        <v>0</v>
      </c>
      <c r="N30" s="255"/>
      <c r="O30" s="255"/>
      <c r="P30" s="25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38</v>
      </c>
      <c r="E32" s="45" t="s">
        <v>39</v>
      </c>
      <c r="F32" s="46">
        <v>0.21</v>
      </c>
      <c r="G32" s="121" t="s">
        <v>40</v>
      </c>
      <c r="H32" s="261">
        <f>(SUM(BE97:BE104)+SUM(BE122:BE218))</f>
        <v>0</v>
      </c>
      <c r="I32" s="255"/>
      <c r="J32" s="255"/>
      <c r="K32" s="39"/>
      <c r="L32" s="39"/>
      <c r="M32" s="261">
        <f>ROUND((SUM(BE97:BE104)+SUM(BE122:BE218)), 2)*F32</f>
        <v>0</v>
      </c>
      <c r="N32" s="255"/>
      <c r="O32" s="255"/>
      <c r="P32" s="255"/>
      <c r="Q32" s="39"/>
      <c r="R32" s="40"/>
    </row>
    <row r="33" spans="2:18" s="1" customFormat="1" ht="14.45" customHeight="1">
      <c r="B33" s="38"/>
      <c r="C33" s="39"/>
      <c r="D33" s="39"/>
      <c r="E33" s="45" t="s">
        <v>41</v>
      </c>
      <c r="F33" s="46">
        <v>0.15</v>
      </c>
      <c r="G33" s="121" t="s">
        <v>40</v>
      </c>
      <c r="H33" s="261">
        <f>(SUM(BF97:BF104)+SUM(BF122:BF218))</f>
        <v>0</v>
      </c>
      <c r="I33" s="255"/>
      <c r="J33" s="255"/>
      <c r="K33" s="39"/>
      <c r="L33" s="39"/>
      <c r="M33" s="261">
        <f>ROUND((SUM(BF97:BF104)+SUM(BF122:BF218)), 2)*F33</f>
        <v>0</v>
      </c>
      <c r="N33" s="255"/>
      <c r="O33" s="255"/>
      <c r="P33" s="25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42</v>
      </c>
      <c r="F34" s="46">
        <v>0.21</v>
      </c>
      <c r="G34" s="121" t="s">
        <v>40</v>
      </c>
      <c r="H34" s="261">
        <f>(SUM(BG97:BG104)+SUM(BG122:BG218))</f>
        <v>0</v>
      </c>
      <c r="I34" s="255"/>
      <c r="J34" s="255"/>
      <c r="K34" s="39"/>
      <c r="L34" s="39"/>
      <c r="M34" s="261">
        <v>0</v>
      </c>
      <c r="N34" s="255"/>
      <c r="O34" s="255"/>
      <c r="P34" s="25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43</v>
      </c>
      <c r="F35" s="46">
        <v>0.15</v>
      </c>
      <c r="G35" s="121" t="s">
        <v>40</v>
      </c>
      <c r="H35" s="261">
        <f>(SUM(BH97:BH104)+SUM(BH122:BH218))</f>
        <v>0</v>
      </c>
      <c r="I35" s="255"/>
      <c r="J35" s="255"/>
      <c r="K35" s="39"/>
      <c r="L35" s="39"/>
      <c r="M35" s="261">
        <v>0</v>
      </c>
      <c r="N35" s="255"/>
      <c r="O35" s="255"/>
      <c r="P35" s="25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44</v>
      </c>
      <c r="F36" s="46">
        <v>0</v>
      </c>
      <c r="G36" s="121" t="s">
        <v>40</v>
      </c>
      <c r="H36" s="261">
        <f>(SUM(BI97:BI104)+SUM(BI122:BI218))</f>
        <v>0</v>
      </c>
      <c r="I36" s="255"/>
      <c r="J36" s="255"/>
      <c r="K36" s="39"/>
      <c r="L36" s="39"/>
      <c r="M36" s="261">
        <v>0</v>
      </c>
      <c r="N36" s="255"/>
      <c r="O36" s="255"/>
      <c r="P36" s="25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45</v>
      </c>
      <c r="E38" s="78"/>
      <c r="F38" s="78"/>
      <c r="G38" s="123" t="s">
        <v>46</v>
      </c>
      <c r="H38" s="124" t="s">
        <v>47</v>
      </c>
      <c r="I38" s="78"/>
      <c r="J38" s="78"/>
      <c r="K38" s="78"/>
      <c r="L38" s="262">
        <f>SUM(M30:M36)</f>
        <v>0</v>
      </c>
      <c r="M38" s="262"/>
      <c r="N38" s="262"/>
      <c r="O38" s="262"/>
      <c r="P38" s="26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48</v>
      </c>
      <c r="E50" s="54"/>
      <c r="F50" s="54"/>
      <c r="G50" s="54"/>
      <c r="H50" s="55"/>
      <c r="I50" s="39"/>
      <c r="J50" s="53" t="s">
        <v>49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50</v>
      </c>
      <c r="E59" s="59"/>
      <c r="F59" s="59"/>
      <c r="G59" s="60" t="s">
        <v>51</v>
      </c>
      <c r="H59" s="61"/>
      <c r="I59" s="39"/>
      <c r="J59" s="58" t="s">
        <v>50</v>
      </c>
      <c r="K59" s="59"/>
      <c r="L59" s="59"/>
      <c r="M59" s="59"/>
      <c r="N59" s="60" t="s">
        <v>51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52</v>
      </c>
      <c r="E61" s="54"/>
      <c r="F61" s="54"/>
      <c r="G61" s="54"/>
      <c r="H61" s="55"/>
      <c r="I61" s="39"/>
      <c r="J61" s="53" t="s">
        <v>53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50</v>
      </c>
      <c r="E70" s="59"/>
      <c r="F70" s="59"/>
      <c r="G70" s="60" t="s">
        <v>51</v>
      </c>
      <c r="H70" s="61"/>
      <c r="I70" s="39"/>
      <c r="J70" s="58" t="s">
        <v>50</v>
      </c>
      <c r="K70" s="59"/>
      <c r="L70" s="59"/>
      <c r="M70" s="59"/>
      <c r="N70" s="60" t="s">
        <v>51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0" t="s">
        <v>114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3" t="str">
        <f>F6</f>
        <v>Areál jezu České Vrbné - odkanalizování provozního objektu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0" t="str">
        <f>F7</f>
        <v>3130c - IO 03  Přípojka NN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257" t="str">
        <f>IF(O9="","",O9)</f>
        <v/>
      </c>
      <c r="N81" s="257"/>
      <c r="O81" s="257"/>
      <c r="P81" s="257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26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31</v>
      </c>
      <c r="L83" s="39"/>
      <c r="M83" s="214" t="str">
        <f>E18</f>
        <v xml:space="preserve"> </v>
      </c>
      <c r="N83" s="214"/>
      <c r="O83" s="214"/>
      <c r="P83" s="214"/>
      <c r="Q83" s="214"/>
      <c r="R83" s="40"/>
    </row>
    <row r="84" spans="2:47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33</v>
      </c>
      <c r="L84" s="39"/>
      <c r="M84" s="214">
        <f>E21</f>
        <v>0</v>
      </c>
      <c r="N84" s="214"/>
      <c r="O84" s="214"/>
      <c r="P84" s="214"/>
      <c r="Q84" s="214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4" t="s">
        <v>115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116</v>
      </c>
      <c r="O86" s="265"/>
      <c r="P86" s="265"/>
      <c r="Q86" s="265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117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N122</f>
        <v>0</v>
      </c>
      <c r="O88" s="266"/>
      <c r="P88" s="266"/>
      <c r="Q88" s="266"/>
      <c r="R88" s="40"/>
      <c r="AU88" s="22" t="s">
        <v>118</v>
      </c>
    </row>
    <row r="89" spans="2:47" s="6" customFormat="1" ht="24.95" customHeight="1">
      <c r="B89" s="126"/>
      <c r="C89" s="127"/>
      <c r="D89" s="128" t="s">
        <v>119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7">
        <f>N123</f>
        <v>0</v>
      </c>
      <c r="O89" s="268"/>
      <c r="P89" s="268"/>
      <c r="Q89" s="268"/>
      <c r="R89" s="129"/>
    </row>
    <row r="90" spans="2:47" s="7" customFormat="1" ht="19.899999999999999" customHeight="1">
      <c r="B90" s="130"/>
      <c r="C90" s="131"/>
      <c r="D90" s="105" t="s">
        <v>709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5">
        <f>N124</f>
        <v>0</v>
      </c>
      <c r="O90" s="269"/>
      <c r="P90" s="269"/>
      <c r="Q90" s="269"/>
      <c r="R90" s="132"/>
    </row>
    <row r="91" spans="2:47" s="7" customFormat="1" ht="19.899999999999999" customHeight="1">
      <c r="B91" s="130"/>
      <c r="C91" s="131"/>
      <c r="D91" s="105" t="s">
        <v>710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5">
        <f>N145</f>
        <v>0</v>
      </c>
      <c r="O91" s="269"/>
      <c r="P91" s="269"/>
      <c r="Q91" s="269"/>
      <c r="R91" s="132"/>
    </row>
    <row r="92" spans="2:47" s="6" customFormat="1" ht="24.95" customHeight="1">
      <c r="B92" s="126"/>
      <c r="C92" s="127"/>
      <c r="D92" s="128" t="s">
        <v>711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67">
        <f>N174</f>
        <v>0</v>
      </c>
      <c r="O92" s="268"/>
      <c r="P92" s="268"/>
      <c r="Q92" s="268"/>
      <c r="R92" s="129"/>
    </row>
    <row r="93" spans="2:47" s="7" customFormat="1" ht="19.899999999999999" customHeight="1">
      <c r="B93" s="130"/>
      <c r="C93" s="131"/>
      <c r="D93" s="105" t="s">
        <v>712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5">
        <f>N175</f>
        <v>0</v>
      </c>
      <c r="O93" s="269"/>
      <c r="P93" s="269"/>
      <c r="Q93" s="269"/>
      <c r="R93" s="132"/>
    </row>
    <row r="94" spans="2:47" s="6" customFormat="1" ht="24.95" customHeight="1">
      <c r="B94" s="126"/>
      <c r="C94" s="127"/>
      <c r="D94" s="128" t="s">
        <v>713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67">
        <f>N196</f>
        <v>0</v>
      </c>
      <c r="O94" s="268"/>
      <c r="P94" s="268"/>
      <c r="Q94" s="268"/>
      <c r="R94" s="129"/>
    </row>
    <row r="95" spans="2:47" s="7" customFormat="1" ht="19.899999999999999" customHeight="1">
      <c r="B95" s="130"/>
      <c r="C95" s="131"/>
      <c r="D95" s="105" t="s">
        <v>714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45">
        <f>N197</f>
        <v>0</v>
      </c>
      <c r="O95" s="269"/>
      <c r="P95" s="269"/>
      <c r="Q95" s="269"/>
      <c r="R95" s="132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</row>
    <row r="97" spans="2:65" s="1" customFormat="1" ht="29.25" customHeight="1">
      <c r="B97" s="38"/>
      <c r="C97" s="125" t="s">
        <v>128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66">
        <f>ROUND(N98+N99+N100+N101+N102+N103,2)</f>
        <v>0</v>
      </c>
      <c r="O97" s="270"/>
      <c r="P97" s="270"/>
      <c r="Q97" s="270"/>
      <c r="R97" s="40"/>
      <c r="T97" s="133"/>
      <c r="U97" s="134" t="s">
        <v>38</v>
      </c>
    </row>
    <row r="98" spans="2:65" s="1" customFormat="1" ht="18" customHeight="1">
      <c r="B98" s="135"/>
      <c r="C98" s="136"/>
      <c r="D98" s="246" t="s">
        <v>129</v>
      </c>
      <c r="E98" s="271"/>
      <c r="F98" s="271"/>
      <c r="G98" s="271"/>
      <c r="H98" s="271"/>
      <c r="I98" s="136"/>
      <c r="J98" s="136"/>
      <c r="K98" s="136"/>
      <c r="L98" s="136"/>
      <c r="M98" s="136"/>
      <c r="N98" s="244">
        <f>ROUND(N88*T98,2)</f>
        <v>0</v>
      </c>
      <c r="O98" s="272"/>
      <c r="P98" s="272"/>
      <c r="Q98" s="272"/>
      <c r="R98" s="138"/>
      <c r="S98" s="139"/>
      <c r="T98" s="140"/>
      <c r="U98" s="141" t="s">
        <v>39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130</v>
      </c>
      <c r="AZ98" s="139"/>
      <c r="BA98" s="139"/>
      <c r="BB98" s="139"/>
      <c r="BC98" s="139"/>
      <c r="BD98" s="139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82</v>
      </c>
      <c r="BK98" s="139"/>
      <c r="BL98" s="139"/>
      <c r="BM98" s="139"/>
    </row>
    <row r="99" spans="2:65" s="1" customFormat="1" ht="18" customHeight="1">
      <c r="B99" s="135"/>
      <c r="C99" s="136"/>
      <c r="D99" s="246" t="s">
        <v>131</v>
      </c>
      <c r="E99" s="271"/>
      <c r="F99" s="271"/>
      <c r="G99" s="271"/>
      <c r="H99" s="271"/>
      <c r="I99" s="136"/>
      <c r="J99" s="136"/>
      <c r="K99" s="136"/>
      <c r="L99" s="136"/>
      <c r="M99" s="136"/>
      <c r="N99" s="244">
        <f>ROUND(N88*T99,2)</f>
        <v>0</v>
      </c>
      <c r="O99" s="272"/>
      <c r="P99" s="272"/>
      <c r="Q99" s="272"/>
      <c r="R99" s="138"/>
      <c r="S99" s="139"/>
      <c r="T99" s="140"/>
      <c r="U99" s="141" t="s">
        <v>39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130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82</v>
      </c>
      <c r="BK99" s="139"/>
      <c r="BL99" s="139"/>
      <c r="BM99" s="139"/>
    </row>
    <row r="100" spans="2:65" s="1" customFormat="1" ht="18" customHeight="1">
      <c r="B100" s="135"/>
      <c r="C100" s="136"/>
      <c r="D100" s="246" t="s">
        <v>132</v>
      </c>
      <c r="E100" s="271"/>
      <c r="F100" s="271"/>
      <c r="G100" s="271"/>
      <c r="H100" s="271"/>
      <c r="I100" s="136"/>
      <c r="J100" s="136"/>
      <c r="K100" s="136"/>
      <c r="L100" s="136"/>
      <c r="M100" s="136"/>
      <c r="N100" s="244">
        <f>ROUND(N88*T100,2)</f>
        <v>0</v>
      </c>
      <c r="O100" s="272"/>
      <c r="P100" s="272"/>
      <c r="Q100" s="272"/>
      <c r="R100" s="138"/>
      <c r="S100" s="139"/>
      <c r="T100" s="140"/>
      <c r="U100" s="141" t="s">
        <v>39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130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82</v>
      </c>
      <c r="BK100" s="139"/>
      <c r="BL100" s="139"/>
      <c r="BM100" s="139"/>
    </row>
    <row r="101" spans="2:65" s="1" customFormat="1" ht="18" customHeight="1">
      <c r="B101" s="135"/>
      <c r="C101" s="136"/>
      <c r="D101" s="246" t="s">
        <v>133</v>
      </c>
      <c r="E101" s="271"/>
      <c r="F101" s="271"/>
      <c r="G101" s="271"/>
      <c r="H101" s="271"/>
      <c r="I101" s="136"/>
      <c r="J101" s="136"/>
      <c r="K101" s="136"/>
      <c r="L101" s="136"/>
      <c r="M101" s="136"/>
      <c r="N101" s="244">
        <f>ROUND(N88*T101,2)</f>
        <v>0</v>
      </c>
      <c r="O101" s="272"/>
      <c r="P101" s="272"/>
      <c r="Q101" s="272"/>
      <c r="R101" s="138"/>
      <c r="S101" s="139"/>
      <c r="T101" s="140"/>
      <c r="U101" s="141" t="s">
        <v>39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130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82</v>
      </c>
      <c r="BK101" s="139"/>
      <c r="BL101" s="139"/>
      <c r="BM101" s="139"/>
    </row>
    <row r="102" spans="2:65" s="1" customFormat="1" ht="18" customHeight="1">
      <c r="B102" s="135"/>
      <c r="C102" s="136"/>
      <c r="D102" s="246" t="s">
        <v>134</v>
      </c>
      <c r="E102" s="271"/>
      <c r="F102" s="271"/>
      <c r="G102" s="271"/>
      <c r="H102" s="271"/>
      <c r="I102" s="136"/>
      <c r="J102" s="136"/>
      <c r="K102" s="136"/>
      <c r="L102" s="136"/>
      <c r="M102" s="136"/>
      <c r="N102" s="244">
        <f>ROUND(N88*T102,2)</f>
        <v>0</v>
      </c>
      <c r="O102" s="272"/>
      <c r="P102" s="272"/>
      <c r="Q102" s="272"/>
      <c r="R102" s="138"/>
      <c r="S102" s="139"/>
      <c r="T102" s="140"/>
      <c r="U102" s="141" t="s">
        <v>39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130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82</v>
      </c>
      <c r="BK102" s="139"/>
      <c r="BL102" s="139"/>
      <c r="BM102" s="139"/>
    </row>
    <row r="103" spans="2:65" s="1" customFormat="1" ht="18" customHeight="1">
      <c r="B103" s="135"/>
      <c r="C103" s="136"/>
      <c r="D103" s="137" t="s">
        <v>135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44">
        <f>ROUND(N88*T103,2)</f>
        <v>0</v>
      </c>
      <c r="O103" s="272"/>
      <c r="P103" s="272"/>
      <c r="Q103" s="272"/>
      <c r="R103" s="138"/>
      <c r="S103" s="139"/>
      <c r="T103" s="144"/>
      <c r="U103" s="145" t="s">
        <v>39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136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82</v>
      </c>
      <c r="BK103" s="139"/>
      <c r="BL103" s="139"/>
      <c r="BM103" s="139"/>
    </row>
    <row r="104" spans="2:65" s="1" customFormat="1" ht="13.5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</row>
    <row r="105" spans="2:65" s="1" customFormat="1" ht="29.25" customHeight="1">
      <c r="B105" s="38"/>
      <c r="C105" s="116" t="s">
        <v>103</v>
      </c>
      <c r="D105" s="117"/>
      <c r="E105" s="117"/>
      <c r="F105" s="117"/>
      <c r="G105" s="117"/>
      <c r="H105" s="117"/>
      <c r="I105" s="117"/>
      <c r="J105" s="117"/>
      <c r="K105" s="117"/>
      <c r="L105" s="250">
        <f>ROUND(SUM(N88+N97),2)</f>
        <v>0</v>
      </c>
      <c r="M105" s="250"/>
      <c r="N105" s="250"/>
      <c r="O105" s="250"/>
      <c r="P105" s="250"/>
      <c r="Q105" s="250"/>
      <c r="R105" s="40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10" t="s">
        <v>137</v>
      </c>
      <c r="D111" s="255"/>
      <c r="E111" s="255"/>
      <c r="F111" s="255"/>
      <c r="G111" s="255"/>
      <c r="H111" s="255"/>
      <c r="I111" s="255"/>
      <c r="J111" s="255"/>
      <c r="K111" s="255"/>
      <c r="L111" s="255"/>
      <c r="M111" s="255"/>
      <c r="N111" s="255"/>
      <c r="O111" s="255"/>
      <c r="P111" s="255"/>
      <c r="Q111" s="255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19</v>
      </c>
      <c r="D113" s="39"/>
      <c r="E113" s="39"/>
      <c r="F113" s="253" t="str">
        <f>F6</f>
        <v>Areál jezu České Vrbné - odkanalizování provozního objektu</v>
      </c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39"/>
      <c r="R113" s="40"/>
    </row>
    <row r="114" spans="2:65" s="1" customFormat="1" ht="36.950000000000003" customHeight="1">
      <c r="B114" s="38"/>
      <c r="C114" s="72" t="s">
        <v>111</v>
      </c>
      <c r="D114" s="39"/>
      <c r="E114" s="39"/>
      <c r="F114" s="230" t="str">
        <f>F7</f>
        <v>3130c - IO 03  Přípojka NN</v>
      </c>
      <c r="G114" s="255"/>
      <c r="H114" s="255"/>
      <c r="I114" s="255"/>
      <c r="J114" s="255"/>
      <c r="K114" s="255"/>
      <c r="L114" s="255"/>
      <c r="M114" s="255"/>
      <c r="N114" s="255"/>
      <c r="O114" s="255"/>
      <c r="P114" s="255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23</v>
      </c>
      <c r="D116" s="39"/>
      <c r="E116" s="39"/>
      <c r="F116" s="31" t="str">
        <f>F9</f>
        <v xml:space="preserve"> </v>
      </c>
      <c r="G116" s="39"/>
      <c r="H116" s="39"/>
      <c r="I116" s="39"/>
      <c r="J116" s="39"/>
      <c r="K116" s="33" t="s">
        <v>25</v>
      </c>
      <c r="L116" s="39"/>
      <c r="M116" s="257" t="str">
        <f>IF(O9="","",O9)</f>
        <v/>
      </c>
      <c r="N116" s="257"/>
      <c r="O116" s="257"/>
      <c r="P116" s="257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26</v>
      </c>
      <c r="D118" s="39"/>
      <c r="E118" s="39"/>
      <c r="F118" s="31" t="str">
        <f>E12</f>
        <v xml:space="preserve"> </v>
      </c>
      <c r="G118" s="39"/>
      <c r="H118" s="39"/>
      <c r="I118" s="39"/>
      <c r="J118" s="39"/>
      <c r="K118" s="33" t="s">
        <v>31</v>
      </c>
      <c r="L118" s="39"/>
      <c r="M118" s="214" t="str">
        <f>E18</f>
        <v xml:space="preserve"> </v>
      </c>
      <c r="N118" s="214"/>
      <c r="O118" s="214"/>
      <c r="P118" s="214"/>
      <c r="Q118" s="214"/>
      <c r="R118" s="40"/>
    </row>
    <row r="119" spans="2:65" s="1" customFormat="1" ht="14.45" customHeight="1">
      <c r="B119" s="38"/>
      <c r="C119" s="33" t="s">
        <v>29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33</v>
      </c>
      <c r="L119" s="39"/>
      <c r="M119" s="214">
        <f>E21</f>
        <v>0</v>
      </c>
      <c r="N119" s="214"/>
      <c r="O119" s="214"/>
      <c r="P119" s="214"/>
      <c r="Q119" s="214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46"/>
      <c r="C121" s="147" t="s">
        <v>138</v>
      </c>
      <c r="D121" s="148" t="s">
        <v>139</v>
      </c>
      <c r="E121" s="148" t="s">
        <v>56</v>
      </c>
      <c r="F121" s="273" t="s">
        <v>140</v>
      </c>
      <c r="G121" s="273"/>
      <c r="H121" s="273"/>
      <c r="I121" s="273"/>
      <c r="J121" s="148" t="s">
        <v>141</v>
      </c>
      <c r="K121" s="148" t="s">
        <v>142</v>
      </c>
      <c r="L121" s="273" t="s">
        <v>143</v>
      </c>
      <c r="M121" s="273"/>
      <c r="N121" s="273" t="s">
        <v>116</v>
      </c>
      <c r="O121" s="273"/>
      <c r="P121" s="273"/>
      <c r="Q121" s="274"/>
      <c r="R121" s="149"/>
      <c r="T121" s="79" t="s">
        <v>144</v>
      </c>
      <c r="U121" s="80" t="s">
        <v>38</v>
      </c>
      <c r="V121" s="80" t="s">
        <v>145</v>
      </c>
      <c r="W121" s="80" t="s">
        <v>146</v>
      </c>
      <c r="X121" s="80" t="s">
        <v>147</v>
      </c>
      <c r="Y121" s="80" t="s">
        <v>148</v>
      </c>
      <c r="Z121" s="80" t="s">
        <v>149</v>
      </c>
      <c r="AA121" s="81" t="s">
        <v>150</v>
      </c>
    </row>
    <row r="122" spans="2:65" s="1" customFormat="1" ht="29.25" customHeight="1">
      <c r="B122" s="38"/>
      <c r="C122" s="83" t="s">
        <v>113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3">
        <f>BK122</f>
        <v>0</v>
      </c>
      <c r="O122" s="294"/>
      <c r="P122" s="294"/>
      <c r="Q122" s="294"/>
      <c r="R122" s="40"/>
      <c r="T122" s="82"/>
      <c r="U122" s="54"/>
      <c r="V122" s="54"/>
      <c r="W122" s="150">
        <f>W123+W174+W196+W219</f>
        <v>0</v>
      </c>
      <c r="X122" s="54"/>
      <c r="Y122" s="150">
        <f>Y123+Y174+Y196+Y219</f>
        <v>0</v>
      </c>
      <c r="Z122" s="54"/>
      <c r="AA122" s="151">
        <f>AA123+AA174+AA196+AA219</f>
        <v>0</v>
      </c>
      <c r="AT122" s="22" t="s">
        <v>73</v>
      </c>
      <c r="AU122" s="22" t="s">
        <v>118</v>
      </c>
      <c r="BK122" s="152">
        <f>BK123+BK174+BK196+BK219</f>
        <v>0</v>
      </c>
    </row>
    <row r="123" spans="2:65" s="9" customFormat="1" ht="37.35" customHeight="1">
      <c r="B123" s="153"/>
      <c r="C123" s="154"/>
      <c r="D123" s="155" t="s">
        <v>119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295">
        <f>BK123</f>
        <v>0</v>
      </c>
      <c r="O123" s="267"/>
      <c r="P123" s="267"/>
      <c r="Q123" s="267"/>
      <c r="R123" s="156"/>
      <c r="T123" s="157"/>
      <c r="U123" s="154"/>
      <c r="V123" s="154"/>
      <c r="W123" s="158">
        <f>W124+W145</f>
        <v>0</v>
      </c>
      <c r="X123" s="154"/>
      <c r="Y123" s="158">
        <f>Y124+Y145</f>
        <v>0</v>
      </c>
      <c r="Z123" s="154"/>
      <c r="AA123" s="159">
        <f>AA124+AA145</f>
        <v>0</v>
      </c>
      <c r="AR123" s="160" t="s">
        <v>82</v>
      </c>
      <c r="AT123" s="161" t="s">
        <v>73</v>
      </c>
      <c r="AU123" s="161" t="s">
        <v>74</v>
      </c>
      <c r="AY123" s="160" t="s">
        <v>151</v>
      </c>
      <c r="BK123" s="162">
        <f>BK124+BK145</f>
        <v>0</v>
      </c>
    </row>
    <row r="124" spans="2:65" s="9" customFormat="1" ht="19.899999999999999" customHeight="1">
      <c r="B124" s="153"/>
      <c r="C124" s="154"/>
      <c r="D124" s="163" t="s">
        <v>709</v>
      </c>
      <c r="E124" s="163"/>
      <c r="F124" s="163"/>
      <c r="G124" s="163"/>
      <c r="H124" s="163"/>
      <c r="I124" s="163"/>
      <c r="J124" s="163"/>
      <c r="K124" s="163"/>
      <c r="L124" s="163"/>
      <c r="M124" s="163"/>
      <c r="N124" s="296">
        <f>BK124</f>
        <v>0</v>
      </c>
      <c r="O124" s="297"/>
      <c r="P124" s="297"/>
      <c r="Q124" s="297"/>
      <c r="R124" s="156"/>
      <c r="T124" s="157"/>
      <c r="U124" s="154"/>
      <c r="V124" s="154"/>
      <c r="W124" s="158">
        <f>SUM(W125:W144)</f>
        <v>0</v>
      </c>
      <c r="X124" s="154"/>
      <c r="Y124" s="158">
        <f>SUM(Y125:Y144)</f>
        <v>0</v>
      </c>
      <c r="Z124" s="154"/>
      <c r="AA124" s="159">
        <f>SUM(AA125:AA144)</f>
        <v>0</v>
      </c>
      <c r="AR124" s="160" t="s">
        <v>82</v>
      </c>
      <c r="AT124" s="161" t="s">
        <v>73</v>
      </c>
      <c r="AU124" s="161" t="s">
        <v>82</v>
      </c>
      <c r="AY124" s="160" t="s">
        <v>151</v>
      </c>
      <c r="BK124" s="162">
        <f>SUM(BK125:BK144)</f>
        <v>0</v>
      </c>
    </row>
    <row r="125" spans="2:65" s="1" customFormat="1" ht="38.25" customHeight="1">
      <c r="B125" s="135"/>
      <c r="C125" s="164" t="s">
        <v>82</v>
      </c>
      <c r="D125" s="164" t="s">
        <v>152</v>
      </c>
      <c r="E125" s="165" t="s">
        <v>715</v>
      </c>
      <c r="F125" s="275" t="s">
        <v>716</v>
      </c>
      <c r="G125" s="275"/>
      <c r="H125" s="275"/>
      <c r="I125" s="275"/>
      <c r="J125" s="166" t="s">
        <v>326</v>
      </c>
      <c r="K125" s="167">
        <v>8</v>
      </c>
      <c r="L125" s="276">
        <v>0</v>
      </c>
      <c r="M125" s="276"/>
      <c r="N125" s="277">
        <f t="shared" ref="N125:N134" si="5">ROUND(L125*K125,2)</f>
        <v>0</v>
      </c>
      <c r="O125" s="277"/>
      <c r="P125" s="277"/>
      <c r="Q125" s="277"/>
      <c r="R125" s="138"/>
      <c r="T125" s="168" t="s">
        <v>5</v>
      </c>
      <c r="U125" s="47" t="s">
        <v>39</v>
      </c>
      <c r="V125" s="39"/>
      <c r="W125" s="169">
        <f t="shared" ref="W125:W134" si="6">V125*K125</f>
        <v>0</v>
      </c>
      <c r="X125" s="169">
        <v>0</v>
      </c>
      <c r="Y125" s="169">
        <f t="shared" ref="Y125:Y134" si="7">X125*K125</f>
        <v>0</v>
      </c>
      <c r="Z125" s="169">
        <v>0</v>
      </c>
      <c r="AA125" s="170">
        <f t="shared" ref="AA125:AA134" si="8">Z125*K125</f>
        <v>0</v>
      </c>
      <c r="AR125" s="22" t="s">
        <v>156</v>
      </c>
      <c r="AT125" s="22" t="s">
        <v>152</v>
      </c>
      <c r="AU125" s="22" t="s">
        <v>109</v>
      </c>
      <c r="AY125" s="22" t="s">
        <v>151</v>
      </c>
      <c r="BE125" s="109">
        <f t="shared" ref="BE125:BE134" si="9">IF(U125="základní",N125,0)</f>
        <v>0</v>
      </c>
      <c r="BF125" s="109">
        <f t="shared" ref="BF125:BF134" si="10">IF(U125="snížená",N125,0)</f>
        <v>0</v>
      </c>
      <c r="BG125" s="109">
        <f t="shared" ref="BG125:BG134" si="11">IF(U125="zákl. přenesená",N125,0)</f>
        <v>0</v>
      </c>
      <c r="BH125" s="109">
        <f t="shared" ref="BH125:BH134" si="12">IF(U125="sníž. přenesená",N125,0)</f>
        <v>0</v>
      </c>
      <c r="BI125" s="109">
        <f t="shared" ref="BI125:BI134" si="13">IF(U125="nulová",N125,0)</f>
        <v>0</v>
      </c>
      <c r="BJ125" s="22" t="s">
        <v>82</v>
      </c>
      <c r="BK125" s="109">
        <f t="shared" ref="BK125:BK134" si="14">ROUND(L125*K125,2)</f>
        <v>0</v>
      </c>
      <c r="BL125" s="22" t="s">
        <v>156</v>
      </c>
      <c r="BM125" s="22" t="s">
        <v>717</v>
      </c>
    </row>
    <row r="126" spans="2:65" s="1" customFormat="1" ht="38.25" customHeight="1">
      <c r="B126" s="135"/>
      <c r="C126" s="164" t="s">
        <v>109</v>
      </c>
      <c r="D126" s="164" t="s">
        <v>152</v>
      </c>
      <c r="E126" s="165" t="s">
        <v>718</v>
      </c>
      <c r="F126" s="275" t="s">
        <v>719</v>
      </c>
      <c r="G126" s="275"/>
      <c r="H126" s="275"/>
      <c r="I126" s="275"/>
      <c r="J126" s="166" t="s">
        <v>326</v>
      </c>
      <c r="K126" s="167">
        <v>2</v>
      </c>
      <c r="L126" s="276">
        <v>0</v>
      </c>
      <c r="M126" s="276"/>
      <c r="N126" s="277">
        <f t="shared" si="5"/>
        <v>0</v>
      </c>
      <c r="O126" s="277"/>
      <c r="P126" s="277"/>
      <c r="Q126" s="277"/>
      <c r="R126" s="138"/>
      <c r="T126" s="168" t="s">
        <v>5</v>
      </c>
      <c r="U126" s="47" t="s">
        <v>39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2" t="s">
        <v>156</v>
      </c>
      <c r="AT126" s="22" t="s">
        <v>152</v>
      </c>
      <c r="AU126" s="22" t="s">
        <v>109</v>
      </c>
      <c r="AY126" s="22" t="s">
        <v>151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2" t="s">
        <v>82</v>
      </c>
      <c r="BK126" s="109">
        <f t="shared" si="14"/>
        <v>0</v>
      </c>
      <c r="BL126" s="22" t="s">
        <v>156</v>
      </c>
      <c r="BM126" s="22" t="s">
        <v>720</v>
      </c>
    </row>
    <row r="127" spans="2:65" s="1" customFormat="1" ht="16.5" customHeight="1">
      <c r="B127" s="135"/>
      <c r="C127" s="164" t="s">
        <v>167</v>
      </c>
      <c r="D127" s="164" t="s">
        <v>152</v>
      </c>
      <c r="E127" s="165" t="s">
        <v>721</v>
      </c>
      <c r="F127" s="275" t="s">
        <v>722</v>
      </c>
      <c r="G127" s="275"/>
      <c r="H127" s="275"/>
      <c r="I127" s="275"/>
      <c r="J127" s="166" t="s">
        <v>170</v>
      </c>
      <c r="K127" s="167">
        <v>131</v>
      </c>
      <c r="L127" s="276">
        <v>0</v>
      </c>
      <c r="M127" s="276"/>
      <c r="N127" s="277">
        <f t="shared" si="5"/>
        <v>0</v>
      </c>
      <c r="O127" s="277"/>
      <c r="P127" s="277"/>
      <c r="Q127" s="277"/>
      <c r="R127" s="138"/>
      <c r="T127" s="168" t="s">
        <v>5</v>
      </c>
      <c r="U127" s="47" t="s">
        <v>39</v>
      </c>
      <c r="V127" s="39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2" t="s">
        <v>156</v>
      </c>
      <c r="AT127" s="22" t="s">
        <v>152</v>
      </c>
      <c r="AU127" s="22" t="s">
        <v>109</v>
      </c>
      <c r="AY127" s="22" t="s">
        <v>151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2" t="s">
        <v>82</v>
      </c>
      <c r="BK127" s="109">
        <f t="shared" si="14"/>
        <v>0</v>
      </c>
      <c r="BL127" s="22" t="s">
        <v>156</v>
      </c>
      <c r="BM127" s="22" t="s">
        <v>723</v>
      </c>
    </row>
    <row r="128" spans="2:65" s="1" customFormat="1" ht="16.5" customHeight="1">
      <c r="B128" s="135"/>
      <c r="C128" s="164" t="s">
        <v>156</v>
      </c>
      <c r="D128" s="164" t="s">
        <v>152</v>
      </c>
      <c r="E128" s="165" t="s">
        <v>724</v>
      </c>
      <c r="F128" s="275" t="s">
        <v>725</v>
      </c>
      <c r="G128" s="275"/>
      <c r="H128" s="275"/>
      <c r="I128" s="275"/>
      <c r="J128" s="166" t="s">
        <v>170</v>
      </c>
      <c r="K128" s="167">
        <v>17</v>
      </c>
      <c r="L128" s="276">
        <v>0</v>
      </c>
      <c r="M128" s="276"/>
      <c r="N128" s="277">
        <f t="shared" si="5"/>
        <v>0</v>
      </c>
      <c r="O128" s="277"/>
      <c r="P128" s="277"/>
      <c r="Q128" s="277"/>
      <c r="R128" s="138"/>
      <c r="T128" s="168" t="s">
        <v>5</v>
      </c>
      <c r="U128" s="47" t="s">
        <v>39</v>
      </c>
      <c r="V128" s="39"/>
      <c r="W128" s="169">
        <f t="shared" si="6"/>
        <v>0</v>
      </c>
      <c r="X128" s="169">
        <v>0</v>
      </c>
      <c r="Y128" s="169">
        <f t="shared" si="7"/>
        <v>0</v>
      </c>
      <c r="Z128" s="169">
        <v>0</v>
      </c>
      <c r="AA128" s="170">
        <f t="shared" si="8"/>
        <v>0</v>
      </c>
      <c r="AR128" s="22" t="s">
        <v>156</v>
      </c>
      <c r="AT128" s="22" t="s">
        <v>152</v>
      </c>
      <c r="AU128" s="22" t="s">
        <v>109</v>
      </c>
      <c r="AY128" s="22" t="s">
        <v>151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2" t="s">
        <v>82</v>
      </c>
      <c r="BK128" s="109">
        <f t="shared" si="14"/>
        <v>0</v>
      </c>
      <c r="BL128" s="22" t="s">
        <v>156</v>
      </c>
      <c r="BM128" s="22" t="s">
        <v>726</v>
      </c>
    </row>
    <row r="129" spans="2:65" s="1" customFormat="1" ht="16.5" customHeight="1">
      <c r="B129" s="135"/>
      <c r="C129" s="164" t="s">
        <v>178</v>
      </c>
      <c r="D129" s="164" t="s">
        <v>152</v>
      </c>
      <c r="E129" s="165" t="s">
        <v>727</v>
      </c>
      <c r="F129" s="275" t="s">
        <v>728</v>
      </c>
      <c r="G129" s="275"/>
      <c r="H129" s="275"/>
      <c r="I129" s="275"/>
      <c r="J129" s="166" t="s">
        <v>170</v>
      </c>
      <c r="K129" s="167">
        <v>3</v>
      </c>
      <c r="L129" s="276">
        <v>0</v>
      </c>
      <c r="M129" s="276"/>
      <c r="N129" s="277">
        <f t="shared" si="5"/>
        <v>0</v>
      </c>
      <c r="O129" s="277"/>
      <c r="P129" s="277"/>
      <c r="Q129" s="277"/>
      <c r="R129" s="138"/>
      <c r="T129" s="168" t="s">
        <v>5</v>
      </c>
      <c r="U129" s="47" t="s">
        <v>39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2" t="s">
        <v>156</v>
      </c>
      <c r="AT129" s="22" t="s">
        <v>152</v>
      </c>
      <c r="AU129" s="22" t="s">
        <v>109</v>
      </c>
      <c r="AY129" s="22" t="s">
        <v>151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2" t="s">
        <v>82</v>
      </c>
      <c r="BK129" s="109">
        <f t="shared" si="14"/>
        <v>0</v>
      </c>
      <c r="BL129" s="22" t="s">
        <v>156</v>
      </c>
      <c r="BM129" s="22" t="s">
        <v>729</v>
      </c>
    </row>
    <row r="130" spans="2:65" s="1" customFormat="1" ht="25.5" customHeight="1">
      <c r="B130" s="135"/>
      <c r="C130" s="164" t="s">
        <v>185</v>
      </c>
      <c r="D130" s="164" t="s">
        <v>152</v>
      </c>
      <c r="E130" s="165" t="s">
        <v>730</v>
      </c>
      <c r="F130" s="275" t="s">
        <v>731</v>
      </c>
      <c r="G130" s="275"/>
      <c r="H130" s="275"/>
      <c r="I130" s="275"/>
      <c r="J130" s="166" t="s">
        <v>326</v>
      </c>
      <c r="K130" s="167">
        <v>1</v>
      </c>
      <c r="L130" s="276">
        <v>0</v>
      </c>
      <c r="M130" s="276"/>
      <c r="N130" s="277">
        <f t="shared" si="5"/>
        <v>0</v>
      </c>
      <c r="O130" s="277"/>
      <c r="P130" s="277"/>
      <c r="Q130" s="277"/>
      <c r="R130" s="138"/>
      <c r="T130" s="168" t="s">
        <v>5</v>
      </c>
      <c r="U130" s="47" t="s">
        <v>39</v>
      </c>
      <c r="V130" s="39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2" t="s">
        <v>156</v>
      </c>
      <c r="AT130" s="22" t="s">
        <v>152</v>
      </c>
      <c r="AU130" s="22" t="s">
        <v>109</v>
      </c>
      <c r="AY130" s="22" t="s">
        <v>151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2" t="s">
        <v>82</v>
      </c>
      <c r="BK130" s="109">
        <f t="shared" si="14"/>
        <v>0</v>
      </c>
      <c r="BL130" s="22" t="s">
        <v>156</v>
      </c>
      <c r="BM130" s="22" t="s">
        <v>732</v>
      </c>
    </row>
    <row r="131" spans="2:65" s="1" customFormat="1" ht="25.5" customHeight="1">
      <c r="B131" s="135"/>
      <c r="C131" s="164" t="s">
        <v>189</v>
      </c>
      <c r="D131" s="164" t="s">
        <v>152</v>
      </c>
      <c r="E131" s="165" t="s">
        <v>733</v>
      </c>
      <c r="F131" s="275" t="s">
        <v>734</v>
      </c>
      <c r="G131" s="275"/>
      <c r="H131" s="275"/>
      <c r="I131" s="275"/>
      <c r="J131" s="166" t="s">
        <v>170</v>
      </c>
      <c r="K131" s="167">
        <v>31</v>
      </c>
      <c r="L131" s="276">
        <v>0</v>
      </c>
      <c r="M131" s="276"/>
      <c r="N131" s="277">
        <f t="shared" si="5"/>
        <v>0</v>
      </c>
      <c r="O131" s="277"/>
      <c r="P131" s="277"/>
      <c r="Q131" s="277"/>
      <c r="R131" s="138"/>
      <c r="T131" s="168" t="s">
        <v>5</v>
      </c>
      <c r="U131" s="47" t="s">
        <v>39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2" t="s">
        <v>156</v>
      </c>
      <c r="AT131" s="22" t="s">
        <v>152</v>
      </c>
      <c r="AU131" s="22" t="s">
        <v>109</v>
      </c>
      <c r="AY131" s="22" t="s">
        <v>151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2" t="s">
        <v>82</v>
      </c>
      <c r="BK131" s="109">
        <f t="shared" si="14"/>
        <v>0</v>
      </c>
      <c r="BL131" s="22" t="s">
        <v>156</v>
      </c>
      <c r="BM131" s="22" t="s">
        <v>735</v>
      </c>
    </row>
    <row r="132" spans="2:65" s="1" customFormat="1" ht="16.5" customHeight="1">
      <c r="B132" s="135"/>
      <c r="C132" s="164" t="s">
        <v>199</v>
      </c>
      <c r="D132" s="164" t="s">
        <v>152</v>
      </c>
      <c r="E132" s="165" t="s">
        <v>736</v>
      </c>
      <c r="F132" s="275" t="s">
        <v>737</v>
      </c>
      <c r="G132" s="275"/>
      <c r="H132" s="275"/>
      <c r="I132" s="275"/>
      <c r="J132" s="166" t="s">
        <v>170</v>
      </c>
      <c r="K132" s="167">
        <v>10</v>
      </c>
      <c r="L132" s="276">
        <v>0</v>
      </c>
      <c r="M132" s="276"/>
      <c r="N132" s="277">
        <f t="shared" si="5"/>
        <v>0</v>
      </c>
      <c r="O132" s="277"/>
      <c r="P132" s="277"/>
      <c r="Q132" s="277"/>
      <c r="R132" s="138"/>
      <c r="T132" s="168" t="s">
        <v>5</v>
      </c>
      <c r="U132" s="47" t="s">
        <v>39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2" t="s">
        <v>156</v>
      </c>
      <c r="AT132" s="22" t="s">
        <v>152</v>
      </c>
      <c r="AU132" s="22" t="s">
        <v>109</v>
      </c>
      <c r="AY132" s="22" t="s">
        <v>151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2" t="s">
        <v>82</v>
      </c>
      <c r="BK132" s="109">
        <f t="shared" si="14"/>
        <v>0</v>
      </c>
      <c r="BL132" s="22" t="s">
        <v>156</v>
      </c>
      <c r="BM132" s="22" t="s">
        <v>738</v>
      </c>
    </row>
    <row r="133" spans="2:65" s="1" customFormat="1" ht="16.5" customHeight="1">
      <c r="B133" s="135"/>
      <c r="C133" s="164" t="s">
        <v>203</v>
      </c>
      <c r="D133" s="164" t="s">
        <v>152</v>
      </c>
      <c r="E133" s="165" t="s">
        <v>739</v>
      </c>
      <c r="F133" s="275" t="s">
        <v>740</v>
      </c>
      <c r="G133" s="275"/>
      <c r="H133" s="275"/>
      <c r="I133" s="275"/>
      <c r="J133" s="166" t="s">
        <v>170</v>
      </c>
      <c r="K133" s="167">
        <v>110</v>
      </c>
      <c r="L133" s="276">
        <v>0</v>
      </c>
      <c r="M133" s="276"/>
      <c r="N133" s="277">
        <f t="shared" si="5"/>
        <v>0</v>
      </c>
      <c r="O133" s="277"/>
      <c r="P133" s="277"/>
      <c r="Q133" s="277"/>
      <c r="R133" s="138"/>
      <c r="T133" s="168" t="s">
        <v>5</v>
      </c>
      <c r="U133" s="47" t="s">
        <v>39</v>
      </c>
      <c r="V133" s="39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2" t="s">
        <v>156</v>
      </c>
      <c r="AT133" s="22" t="s">
        <v>152</v>
      </c>
      <c r="AU133" s="22" t="s">
        <v>109</v>
      </c>
      <c r="AY133" s="22" t="s">
        <v>151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22" t="s">
        <v>82</v>
      </c>
      <c r="BK133" s="109">
        <f t="shared" si="14"/>
        <v>0</v>
      </c>
      <c r="BL133" s="22" t="s">
        <v>156</v>
      </c>
      <c r="BM133" s="22" t="s">
        <v>741</v>
      </c>
    </row>
    <row r="134" spans="2:65" s="1" customFormat="1" ht="16.5" customHeight="1">
      <c r="B134" s="135"/>
      <c r="C134" s="164" t="s">
        <v>212</v>
      </c>
      <c r="D134" s="164" t="s">
        <v>152</v>
      </c>
      <c r="E134" s="165" t="s">
        <v>742</v>
      </c>
      <c r="F134" s="275" t="s">
        <v>743</v>
      </c>
      <c r="G134" s="275"/>
      <c r="H134" s="275"/>
      <c r="I134" s="275"/>
      <c r="J134" s="166" t="s">
        <v>170</v>
      </c>
      <c r="K134" s="167">
        <v>18</v>
      </c>
      <c r="L134" s="276">
        <v>0</v>
      </c>
      <c r="M134" s="276"/>
      <c r="N134" s="277">
        <f t="shared" si="5"/>
        <v>0</v>
      </c>
      <c r="O134" s="277"/>
      <c r="P134" s="277"/>
      <c r="Q134" s="277"/>
      <c r="R134" s="138"/>
      <c r="T134" s="168" t="s">
        <v>5</v>
      </c>
      <c r="U134" s="47" t="s">
        <v>39</v>
      </c>
      <c r="V134" s="39"/>
      <c r="W134" s="169">
        <f t="shared" si="6"/>
        <v>0</v>
      </c>
      <c r="X134" s="169">
        <v>0</v>
      </c>
      <c r="Y134" s="169">
        <f t="shared" si="7"/>
        <v>0</v>
      </c>
      <c r="Z134" s="169">
        <v>0</v>
      </c>
      <c r="AA134" s="170">
        <f t="shared" si="8"/>
        <v>0</v>
      </c>
      <c r="AR134" s="22" t="s">
        <v>156</v>
      </c>
      <c r="AT134" s="22" t="s">
        <v>152</v>
      </c>
      <c r="AU134" s="22" t="s">
        <v>109</v>
      </c>
      <c r="AY134" s="22" t="s">
        <v>151</v>
      </c>
      <c r="BE134" s="109">
        <f t="shared" si="9"/>
        <v>0</v>
      </c>
      <c r="BF134" s="109">
        <f t="shared" si="10"/>
        <v>0</v>
      </c>
      <c r="BG134" s="109">
        <f t="shared" si="11"/>
        <v>0</v>
      </c>
      <c r="BH134" s="109">
        <f t="shared" si="12"/>
        <v>0</v>
      </c>
      <c r="BI134" s="109">
        <f t="shared" si="13"/>
        <v>0</v>
      </c>
      <c r="BJ134" s="22" t="s">
        <v>82</v>
      </c>
      <c r="BK134" s="109">
        <f t="shared" si="14"/>
        <v>0</v>
      </c>
      <c r="BL134" s="22" t="s">
        <v>156</v>
      </c>
      <c r="BM134" s="22" t="s">
        <v>744</v>
      </c>
    </row>
    <row r="135" spans="2:65" s="10" customFormat="1" ht="16.5" customHeight="1">
      <c r="B135" s="171"/>
      <c r="C135" s="172"/>
      <c r="D135" s="172"/>
      <c r="E135" s="173" t="s">
        <v>5</v>
      </c>
      <c r="F135" s="278" t="s">
        <v>745</v>
      </c>
      <c r="G135" s="279"/>
      <c r="H135" s="279"/>
      <c r="I135" s="279"/>
      <c r="J135" s="172"/>
      <c r="K135" s="174">
        <v>14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159</v>
      </c>
      <c r="AU135" s="178" t="s">
        <v>109</v>
      </c>
      <c r="AV135" s="10" t="s">
        <v>109</v>
      </c>
      <c r="AW135" s="10" t="s">
        <v>32</v>
      </c>
      <c r="AX135" s="10" t="s">
        <v>74</v>
      </c>
      <c r="AY135" s="178" t="s">
        <v>151</v>
      </c>
    </row>
    <row r="136" spans="2:65" s="10" customFormat="1" ht="16.5" customHeight="1">
      <c r="B136" s="171"/>
      <c r="C136" s="172"/>
      <c r="D136" s="172"/>
      <c r="E136" s="173" t="s">
        <v>5</v>
      </c>
      <c r="F136" s="280" t="s">
        <v>746</v>
      </c>
      <c r="G136" s="281"/>
      <c r="H136" s="281"/>
      <c r="I136" s="281"/>
      <c r="J136" s="172"/>
      <c r="K136" s="174">
        <v>4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159</v>
      </c>
      <c r="AU136" s="178" t="s">
        <v>109</v>
      </c>
      <c r="AV136" s="10" t="s">
        <v>109</v>
      </c>
      <c r="AW136" s="10" t="s">
        <v>32</v>
      </c>
      <c r="AX136" s="10" t="s">
        <v>74</v>
      </c>
      <c r="AY136" s="178" t="s">
        <v>151</v>
      </c>
    </row>
    <row r="137" spans="2:65" s="11" customFormat="1" ht="16.5" customHeight="1">
      <c r="B137" s="179"/>
      <c r="C137" s="180"/>
      <c r="D137" s="180"/>
      <c r="E137" s="181" t="s">
        <v>5</v>
      </c>
      <c r="F137" s="282" t="s">
        <v>161</v>
      </c>
      <c r="G137" s="283"/>
      <c r="H137" s="283"/>
      <c r="I137" s="283"/>
      <c r="J137" s="180"/>
      <c r="K137" s="182">
        <v>18</v>
      </c>
      <c r="L137" s="180"/>
      <c r="M137" s="180"/>
      <c r="N137" s="180"/>
      <c r="O137" s="180"/>
      <c r="P137" s="180"/>
      <c r="Q137" s="180"/>
      <c r="R137" s="183"/>
      <c r="T137" s="184"/>
      <c r="U137" s="180"/>
      <c r="V137" s="180"/>
      <c r="W137" s="180"/>
      <c r="X137" s="180"/>
      <c r="Y137" s="180"/>
      <c r="Z137" s="180"/>
      <c r="AA137" s="185"/>
      <c r="AT137" s="186" t="s">
        <v>159</v>
      </c>
      <c r="AU137" s="186" t="s">
        <v>109</v>
      </c>
      <c r="AV137" s="11" t="s">
        <v>156</v>
      </c>
      <c r="AW137" s="11" t="s">
        <v>32</v>
      </c>
      <c r="AX137" s="11" t="s">
        <v>82</v>
      </c>
      <c r="AY137" s="186" t="s">
        <v>151</v>
      </c>
    </row>
    <row r="138" spans="2:65" s="1" customFormat="1" ht="16.5" customHeight="1">
      <c r="B138" s="135"/>
      <c r="C138" s="164" t="s">
        <v>216</v>
      </c>
      <c r="D138" s="164" t="s">
        <v>152</v>
      </c>
      <c r="E138" s="165" t="s">
        <v>747</v>
      </c>
      <c r="F138" s="275" t="s">
        <v>748</v>
      </c>
      <c r="G138" s="275"/>
      <c r="H138" s="275"/>
      <c r="I138" s="275"/>
      <c r="J138" s="166" t="s">
        <v>326</v>
      </c>
      <c r="K138" s="167">
        <v>1</v>
      </c>
      <c r="L138" s="276">
        <v>0</v>
      </c>
      <c r="M138" s="276"/>
      <c r="N138" s="277">
        <f t="shared" ref="N138:N144" si="15">ROUND(L138*K138,2)</f>
        <v>0</v>
      </c>
      <c r="O138" s="277"/>
      <c r="P138" s="277"/>
      <c r="Q138" s="277"/>
      <c r="R138" s="138"/>
      <c r="T138" s="168" t="s">
        <v>5</v>
      </c>
      <c r="U138" s="47" t="s">
        <v>39</v>
      </c>
      <c r="V138" s="39"/>
      <c r="W138" s="169">
        <f t="shared" ref="W138:W144" si="16">V138*K138</f>
        <v>0</v>
      </c>
      <c r="X138" s="169">
        <v>0</v>
      </c>
      <c r="Y138" s="169">
        <f t="shared" ref="Y138:Y144" si="17">X138*K138</f>
        <v>0</v>
      </c>
      <c r="Z138" s="169">
        <v>0</v>
      </c>
      <c r="AA138" s="170">
        <f t="shared" ref="AA138:AA144" si="18">Z138*K138</f>
        <v>0</v>
      </c>
      <c r="AR138" s="22" t="s">
        <v>156</v>
      </c>
      <c r="AT138" s="22" t="s">
        <v>152</v>
      </c>
      <c r="AU138" s="22" t="s">
        <v>109</v>
      </c>
      <c r="AY138" s="22" t="s">
        <v>151</v>
      </c>
      <c r="BE138" s="109">
        <f t="shared" ref="BE138:BE144" si="19">IF(U138="základní",N138,0)</f>
        <v>0</v>
      </c>
      <c r="BF138" s="109">
        <f t="shared" ref="BF138:BF144" si="20">IF(U138="snížená",N138,0)</f>
        <v>0</v>
      </c>
      <c r="BG138" s="109">
        <f t="shared" ref="BG138:BG144" si="21">IF(U138="zákl. přenesená",N138,0)</f>
        <v>0</v>
      </c>
      <c r="BH138" s="109">
        <f t="shared" ref="BH138:BH144" si="22">IF(U138="sníž. přenesená",N138,0)</f>
        <v>0</v>
      </c>
      <c r="BI138" s="109">
        <f t="shared" ref="BI138:BI144" si="23">IF(U138="nulová",N138,0)</f>
        <v>0</v>
      </c>
      <c r="BJ138" s="22" t="s">
        <v>82</v>
      </c>
      <c r="BK138" s="109">
        <f t="shared" ref="BK138:BK144" si="24">ROUND(L138*K138,2)</f>
        <v>0</v>
      </c>
      <c r="BL138" s="22" t="s">
        <v>156</v>
      </c>
      <c r="BM138" s="22" t="s">
        <v>749</v>
      </c>
    </row>
    <row r="139" spans="2:65" s="1" customFormat="1" ht="25.5" customHeight="1">
      <c r="B139" s="135"/>
      <c r="C139" s="164" t="s">
        <v>221</v>
      </c>
      <c r="D139" s="164" t="s">
        <v>152</v>
      </c>
      <c r="E139" s="165" t="s">
        <v>750</v>
      </c>
      <c r="F139" s="275" t="s">
        <v>751</v>
      </c>
      <c r="G139" s="275"/>
      <c r="H139" s="275"/>
      <c r="I139" s="275"/>
      <c r="J139" s="166" t="s">
        <v>326</v>
      </c>
      <c r="K139" s="167">
        <v>10</v>
      </c>
      <c r="L139" s="276">
        <v>0</v>
      </c>
      <c r="M139" s="276"/>
      <c r="N139" s="277">
        <f t="shared" si="15"/>
        <v>0</v>
      </c>
      <c r="O139" s="277"/>
      <c r="P139" s="277"/>
      <c r="Q139" s="277"/>
      <c r="R139" s="138"/>
      <c r="T139" s="168" t="s">
        <v>5</v>
      </c>
      <c r="U139" s="47" t="s">
        <v>39</v>
      </c>
      <c r="V139" s="39"/>
      <c r="W139" s="169">
        <f t="shared" si="16"/>
        <v>0</v>
      </c>
      <c r="X139" s="169">
        <v>0</v>
      </c>
      <c r="Y139" s="169">
        <f t="shared" si="17"/>
        <v>0</v>
      </c>
      <c r="Z139" s="169">
        <v>0</v>
      </c>
      <c r="AA139" s="170">
        <f t="shared" si="18"/>
        <v>0</v>
      </c>
      <c r="AR139" s="22" t="s">
        <v>156</v>
      </c>
      <c r="AT139" s="22" t="s">
        <v>152</v>
      </c>
      <c r="AU139" s="22" t="s">
        <v>109</v>
      </c>
      <c r="AY139" s="22" t="s">
        <v>151</v>
      </c>
      <c r="BE139" s="109">
        <f t="shared" si="19"/>
        <v>0</v>
      </c>
      <c r="BF139" s="109">
        <f t="shared" si="20"/>
        <v>0</v>
      </c>
      <c r="BG139" s="109">
        <f t="shared" si="21"/>
        <v>0</v>
      </c>
      <c r="BH139" s="109">
        <f t="shared" si="22"/>
        <v>0</v>
      </c>
      <c r="BI139" s="109">
        <f t="shared" si="23"/>
        <v>0</v>
      </c>
      <c r="BJ139" s="22" t="s">
        <v>82</v>
      </c>
      <c r="BK139" s="109">
        <f t="shared" si="24"/>
        <v>0</v>
      </c>
      <c r="BL139" s="22" t="s">
        <v>156</v>
      </c>
      <c r="BM139" s="22" t="s">
        <v>752</v>
      </c>
    </row>
    <row r="140" spans="2:65" s="1" customFormat="1" ht="25.5" customHeight="1">
      <c r="B140" s="135"/>
      <c r="C140" s="164" t="s">
        <v>226</v>
      </c>
      <c r="D140" s="164" t="s">
        <v>152</v>
      </c>
      <c r="E140" s="165" t="s">
        <v>753</v>
      </c>
      <c r="F140" s="275" t="s">
        <v>754</v>
      </c>
      <c r="G140" s="275"/>
      <c r="H140" s="275"/>
      <c r="I140" s="275"/>
      <c r="J140" s="166" t="s">
        <v>170</v>
      </c>
      <c r="K140" s="167">
        <v>115</v>
      </c>
      <c r="L140" s="276">
        <v>0</v>
      </c>
      <c r="M140" s="276"/>
      <c r="N140" s="277">
        <f t="shared" si="15"/>
        <v>0</v>
      </c>
      <c r="O140" s="277"/>
      <c r="P140" s="277"/>
      <c r="Q140" s="277"/>
      <c r="R140" s="138"/>
      <c r="T140" s="168" t="s">
        <v>5</v>
      </c>
      <c r="U140" s="47" t="s">
        <v>39</v>
      </c>
      <c r="V140" s="39"/>
      <c r="W140" s="169">
        <f t="shared" si="16"/>
        <v>0</v>
      </c>
      <c r="X140" s="169">
        <v>0</v>
      </c>
      <c r="Y140" s="169">
        <f t="shared" si="17"/>
        <v>0</v>
      </c>
      <c r="Z140" s="169">
        <v>0</v>
      </c>
      <c r="AA140" s="170">
        <f t="shared" si="18"/>
        <v>0</v>
      </c>
      <c r="AR140" s="22" t="s">
        <v>156</v>
      </c>
      <c r="AT140" s="22" t="s">
        <v>152</v>
      </c>
      <c r="AU140" s="22" t="s">
        <v>109</v>
      </c>
      <c r="AY140" s="22" t="s">
        <v>151</v>
      </c>
      <c r="BE140" s="109">
        <f t="shared" si="19"/>
        <v>0</v>
      </c>
      <c r="BF140" s="109">
        <f t="shared" si="20"/>
        <v>0</v>
      </c>
      <c r="BG140" s="109">
        <f t="shared" si="21"/>
        <v>0</v>
      </c>
      <c r="BH140" s="109">
        <f t="shared" si="22"/>
        <v>0</v>
      </c>
      <c r="BI140" s="109">
        <f t="shared" si="23"/>
        <v>0</v>
      </c>
      <c r="BJ140" s="22" t="s">
        <v>82</v>
      </c>
      <c r="BK140" s="109">
        <f t="shared" si="24"/>
        <v>0</v>
      </c>
      <c r="BL140" s="22" t="s">
        <v>156</v>
      </c>
      <c r="BM140" s="22" t="s">
        <v>755</v>
      </c>
    </row>
    <row r="141" spans="2:65" s="1" customFormat="1" ht="25.5" customHeight="1">
      <c r="B141" s="135"/>
      <c r="C141" s="164" t="s">
        <v>231</v>
      </c>
      <c r="D141" s="164" t="s">
        <v>152</v>
      </c>
      <c r="E141" s="165" t="s">
        <v>756</v>
      </c>
      <c r="F141" s="275" t="s">
        <v>757</v>
      </c>
      <c r="G141" s="275"/>
      <c r="H141" s="275"/>
      <c r="I141" s="275"/>
      <c r="J141" s="166" t="s">
        <v>326</v>
      </c>
      <c r="K141" s="167">
        <v>2</v>
      </c>
      <c r="L141" s="276">
        <v>0</v>
      </c>
      <c r="M141" s="276"/>
      <c r="N141" s="277">
        <f t="shared" si="15"/>
        <v>0</v>
      </c>
      <c r="O141" s="277"/>
      <c r="P141" s="277"/>
      <c r="Q141" s="277"/>
      <c r="R141" s="138"/>
      <c r="T141" s="168" t="s">
        <v>5</v>
      </c>
      <c r="U141" s="47" t="s">
        <v>39</v>
      </c>
      <c r="V141" s="39"/>
      <c r="W141" s="169">
        <f t="shared" si="16"/>
        <v>0</v>
      </c>
      <c r="X141" s="169">
        <v>0</v>
      </c>
      <c r="Y141" s="169">
        <f t="shared" si="17"/>
        <v>0</v>
      </c>
      <c r="Z141" s="169">
        <v>0</v>
      </c>
      <c r="AA141" s="170">
        <f t="shared" si="18"/>
        <v>0</v>
      </c>
      <c r="AR141" s="22" t="s">
        <v>156</v>
      </c>
      <c r="AT141" s="22" t="s">
        <v>152</v>
      </c>
      <c r="AU141" s="22" t="s">
        <v>109</v>
      </c>
      <c r="AY141" s="22" t="s">
        <v>151</v>
      </c>
      <c r="BE141" s="109">
        <f t="shared" si="19"/>
        <v>0</v>
      </c>
      <c r="BF141" s="109">
        <f t="shared" si="20"/>
        <v>0</v>
      </c>
      <c r="BG141" s="109">
        <f t="shared" si="21"/>
        <v>0</v>
      </c>
      <c r="BH141" s="109">
        <f t="shared" si="22"/>
        <v>0</v>
      </c>
      <c r="BI141" s="109">
        <f t="shared" si="23"/>
        <v>0</v>
      </c>
      <c r="BJ141" s="22" t="s">
        <v>82</v>
      </c>
      <c r="BK141" s="109">
        <f t="shared" si="24"/>
        <v>0</v>
      </c>
      <c r="BL141" s="22" t="s">
        <v>156</v>
      </c>
      <c r="BM141" s="22" t="s">
        <v>758</v>
      </c>
    </row>
    <row r="142" spans="2:65" s="1" customFormat="1" ht="16.5" customHeight="1">
      <c r="B142" s="135"/>
      <c r="C142" s="164" t="s">
        <v>11</v>
      </c>
      <c r="D142" s="164" t="s">
        <v>152</v>
      </c>
      <c r="E142" s="165" t="s">
        <v>759</v>
      </c>
      <c r="F142" s="275" t="s">
        <v>760</v>
      </c>
      <c r="G142" s="275"/>
      <c r="H142" s="275"/>
      <c r="I142" s="275"/>
      <c r="J142" s="166" t="s">
        <v>326</v>
      </c>
      <c r="K142" s="167">
        <v>1</v>
      </c>
      <c r="L142" s="276">
        <v>0</v>
      </c>
      <c r="M142" s="276"/>
      <c r="N142" s="277">
        <f t="shared" si="15"/>
        <v>0</v>
      </c>
      <c r="O142" s="277"/>
      <c r="P142" s="277"/>
      <c r="Q142" s="277"/>
      <c r="R142" s="138"/>
      <c r="T142" s="168" t="s">
        <v>5</v>
      </c>
      <c r="U142" s="47" t="s">
        <v>39</v>
      </c>
      <c r="V142" s="39"/>
      <c r="W142" s="169">
        <f t="shared" si="16"/>
        <v>0</v>
      </c>
      <c r="X142" s="169">
        <v>0</v>
      </c>
      <c r="Y142" s="169">
        <f t="shared" si="17"/>
        <v>0</v>
      </c>
      <c r="Z142" s="169">
        <v>0</v>
      </c>
      <c r="AA142" s="170">
        <f t="shared" si="18"/>
        <v>0</v>
      </c>
      <c r="AR142" s="22" t="s">
        <v>156</v>
      </c>
      <c r="AT142" s="22" t="s">
        <v>152</v>
      </c>
      <c r="AU142" s="22" t="s">
        <v>109</v>
      </c>
      <c r="AY142" s="22" t="s">
        <v>151</v>
      </c>
      <c r="BE142" s="109">
        <f t="shared" si="19"/>
        <v>0</v>
      </c>
      <c r="BF142" s="109">
        <f t="shared" si="20"/>
        <v>0</v>
      </c>
      <c r="BG142" s="109">
        <f t="shared" si="21"/>
        <v>0</v>
      </c>
      <c r="BH142" s="109">
        <f t="shared" si="22"/>
        <v>0</v>
      </c>
      <c r="BI142" s="109">
        <f t="shared" si="23"/>
        <v>0</v>
      </c>
      <c r="BJ142" s="22" t="s">
        <v>82</v>
      </c>
      <c r="BK142" s="109">
        <f t="shared" si="24"/>
        <v>0</v>
      </c>
      <c r="BL142" s="22" t="s">
        <v>156</v>
      </c>
      <c r="BM142" s="22" t="s">
        <v>761</v>
      </c>
    </row>
    <row r="143" spans="2:65" s="1" customFormat="1" ht="16.5" customHeight="1">
      <c r="B143" s="135"/>
      <c r="C143" s="164" t="s">
        <v>247</v>
      </c>
      <c r="D143" s="164" t="s">
        <v>152</v>
      </c>
      <c r="E143" s="165" t="s">
        <v>762</v>
      </c>
      <c r="F143" s="275" t="s">
        <v>763</v>
      </c>
      <c r="G143" s="275"/>
      <c r="H143" s="275"/>
      <c r="I143" s="275"/>
      <c r="J143" s="166" t="s">
        <v>326</v>
      </c>
      <c r="K143" s="167">
        <v>1</v>
      </c>
      <c r="L143" s="276">
        <v>0</v>
      </c>
      <c r="M143" s="276"/>
      <c r="N143" s="277">
        <f t="shared" si="15"/>
        <v>0</v>
      </c>
      <c r="O143" s="277"/>
      <c r="P143" s="277"/>
      <c r="Q143" s="277"/>
      <c r="R143" s="138"/>
      <c r="T143" s="168" t="s">
        <v>5</v>
      </c>
      <c r="U143" s="47" t="s">
        <v>39</v>
      </c>
      <c r="V143" s="39"/>
      <c r="W143" s="169">
        <f t="shared" si="16"/>
        <v>0</v>
      </c>
      <c r="X143" s="169">
        <v>0</v>
      </c>
      <c r="Y143" s="169">
        <f t="shared" si="17"/>
        <v>0</v>
      </c>
      <c r="Z143" s="169">
        <v>0</v>
      </c>
      <c r="AA143" s="170">
        <f t="shared" si="18"/>
        <v>0</v>
      </c>
      <c r="AR143" s="22" t="s">
        <v>156</v>
      </c>
      <c r="AT143" s="22" t="s">
        <v>152</v>
      </c>
      <c r="AU143" s="22" t="s">
        <v>109</v>
      </c>
      <c r="AY143" s="22" t="s">
        <v>151</v>
      </c>
      <c r="BE143" s="109">
        <f t="shared" si="19"/>
        <v>0</v>
      </c>
      <c r="BF143" s="109">
        <f t="shared" si="20"/>
        <v>0</v>
      </c>
      <c r="BG143" s="109">
        <f t="shared" si="21"/>
        <v>0</v>
      </c>
      <c r="BH143" s="109">
        <f t="shared" si="22"/>
        <v>0</v>
      </c>
      <c r="BI143" s="109">
        <f t="shared" si="23"/>
        <v>0</v>
      </c>
      <c r="BJ143" s="22" t="s">
        <v>82</v>
      </c>
      <c r="BK143" s="109">
        <f t="shared" si="24"/>
        <v>0</v>
      </c>
      <c r="BL143" s="22" t="s">
        <v>156</v>
      </c>
      <c r="BM143" s="22" t="s">
        <v>764</v>
      </c>
    </row>
    <row r="144" spans="2:65" s="1" customFormat="1" ht="16.5" customHeight="1">
      <c r="B144" s="135"/>
      <c r="C144" s="164" t="s">
        <v>254</v>
      </c>
      <c r="D144" s="164" t="s">
        <v>152</v>
      </c>
      <c r="E144" s="165" t="s">
        <v>700</v>
      </c>
      <c r="F144" s="275" t="s">
        <v>765</v>
      </c>
      <c r="G144" s="275"/>
      <c r="H144" s="275"/>
      <c r="I144" s="275"/>
      <c r="J144" s="166" t="s">
        <v>507</v>
      </c>
      <c r="K144" s="167">
        <v>1</v>
      </c>
      <c r="L144" s="276">
        <v>0</v>
      </c>
      <c r="M144" s="276"/>
      <c r="N144" s="277">
        <f t="shared" si="15"/>
        <v>0</v>
      </c>
      <c r="O144" s="277"/>
      <c r="P144" s="277"/>
      <c r="Q144" s="277"/>
      <c r="R144" s="138"/>
      <c r="T144" s="168" t="s">
        <v>5</v>
      </c>
      <c r="U144" s="47" t="s">
        <v>39</v>
      </c>
      <c r="V144" s="39"/>
      <c r="W144" s="169">
        <f t="shared" si="16"/>
        <v>0</v>
      </c>
      <c r="X144" s="169">
        <v>0</v>
      </c>
      <c r="Y144" s="169">
        <f t="shared" si="17"/>
        <v>0</v>
      </c>
      <c r="Z144" s="169">
        <v>0</v>
      </c>
      <c r="AA144" s="170">
        <f t="shared" si="18"/>
        <v>0</v>
      </c>
      <c r="AR144" s="22" t="s">
        <v>156</v>
      </c>
      <c r="AT144" s="22" t="s">
        <v>152</v>
      </c>
      <c r="AU144" s="22" t="s">
        <v>109</v>
      </c>
      <c r="AY144" s="22" t="s">
        <v>151</v>
      </c>
      <c r="BE144" s="109">
        <f t="shared" si="19"/>
        <v>0</v>
      </c>
      <c r="BF144" s="109">
        <f t="shared" si="20"/>
        <v>0</v>
      </c>
      <c r="BG144" s="109">
        <f t="shared" si="21"/>
        <v>0</v>
      </c>
      <c r="BH144" s="109">
        <f t="shared" si="22"/>
        <v>0</v>
      </c>
      <c r="BI144" s="109">
        <f t="shared" si="23"/>
        <v>0</v>
      </c>
      <c r="BJ144" s="22" t="s">
        <v>82</v>
      </c>
      <c r="BK144" s="109">
        <f t="shared" si="24"/>
        <v>0</v>
      </c>
      <c r="BL144" s="22" t="s">
        <v>156</v>
      </c>
      <c r="BM144" s="22" t="s">
        <v>766</v>
      </c>
    </row>
    <row r="145" spans="2:65" s="9" customFormat="1" ht="29.85" customHeight="1">
      <c r="B145" s="153"/>
      <c r="C145" s="154"/>
      <c r="D145" s="163" t="s">
        <v>710</v>
      </c>
      <c r="E145" s="163"/>
      <c r="F145" s="163"/>
      <c r="G145" s="163"/>
      <c r="H145" s="163"/>
      <c r="I145" s="163"/>
      <c r="J145" s="163"/>
      <c r="K145" s="163"/>
      <c r="L145" s="163"/>
      <c r="M145" s="163"/>
      <c r="N145" s="298">
        <f>BK145</f>
        <v>0</v>
      </c>
      <c r="O145" s="299"/>
      <c r="P145" s="299"/>
      <c r="Q145" s="299"/>
      <c r="R145" s="156"/>
      <c r="T145" s="157"/>
      <c r="U145" s="154"/>
      <c r="V145" s="154"/>
      <c r="W145" s="158">
        <f>SUM(W146:W173)</f>
        <v>0</v>
      </c>
      <c r="X145" s="154"/>
      <c r="Y145" s="158">
        <f>SUM(Y146:Y173)</f>
        <v>0</v>
      </c>
      <c r="Z145" s="154"/>
      <c r="AA145" s="159">
        <f>SUM(AA146:AA173)</f>
        <v>0</v>
      </c>
      <c r="AR145" s="160" t="s">
        <v>82</v>
      </c>
      <c r="AT145" s="161" t="s">
        <v>73</v>
      </c>
      <c r="AU145" s="161" t="s">
        <v>82</v>
      </c>
      <c r="AY145" s="160" t="s">
        <v>151</v>
      </c>
      <c r="BK145" s="162">
        <f>SUM(BK146:BK173)</f>
        <v>0</v>
      </c>
    </row>
    <row r="146" spans="2:65" s="1" customFormat="1" ht="16.5" customHeight="1">
      <c r="B146" s="135"/>
      <c r="C146" s="164" t="s">
        <v>260</v>
      </c>
      <c r="D146" s="164" t="s">
        <v>152</v>
      </c>
      <c r="E146" s="165" t="s">
        <v>767</v>
      </c>
      <c r="F146" s="275" t="s">
        <v>768</v>
      </c>
      <c r="G146" s="275"/>
      <c r="H146" s="275"/>
      <c r="I146" s="275"/>
      <c r="J146" s="166" t="s">
        <v>326</v>
      </c>
      <c r="K146" s="167">
        <v>1</v>
      </c>
      <c r="L146" s="276">
        <v>0</v>
      </c>
      <c r="M146" s="276"/>
      <c r="N146" s="277">
        <f>ROUND(L146*K146,2)</f>
        <v>0</v>
      </c>
      <c r="O146" s="277"/>
      <c r="P146" s="277"/>
      <c r="Q146" s="277"/>
      <c r="R146" s="138"/>
      <c r="T146" s="168" t="s">
        <v>5</v>
      </c>
      <c r="U146" s="47" t="s">
        <v>39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2" t="s">
        <v>156</v>
      </c>
      <c r="AT146" s="22" t="s">
        <v>152</v>
      </c>
      <c r="AU146" s="22" t="s">
        <v>109</v>
      </c>
      <c r="AY146" s="22" t="s">
        <v>151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2" t="s">
        <v>82</v>
      </c>
      <c r="BK146" s="109">
        <f>ROUND(L146*K146,2)</f>
        <v>0</v>
      </c>
      <c r="BL146" s="22" t="s">
        <v>156</v>
      </c>
      <c r="BM146" s="22" t="s">
        <v>769</v>
      </c>
    </row>
    <row r="147" spans="2:65" s="10" customFormat="1" ht="25.5" customHeight="1">
      <c r="B147" s="171"/>
      <c r="C147" s="172"/>
      <c r="D147" s="172"/>
      <c r="E147" s="173" t="s">
        <v>5</v>
      </c>
      <c r="F147" s="278" t="s">
        <v>770</v>
      </c>
      <c r="G147" s="279"/>
      <c r="H147" s="279"/>
      <c r="I147" s="279"/>
      <c r="J147" s="172"/>
      <c r="K147" s="174">
        <v>1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159</v>
      </c>
      <c r="AU147" s="178" t="s">
        <v>109</v>
      </c>
      <c r="AV147" s="10" t="s">
        <v>109</v>
      </c>
      <c r="AW147" s="10" t="s">
        <v>32</v>
      </c>
      <c r="AX147" s="10" t="s">
        <v>82</v>
      </c>
      <c r="AY147" s="178" t="s">
        <v>151</v>
      </c>
    </row>
    <row r="148" spans="2:65" s="1" customFormat="1" ht="16.5" customHeight="1">
      <c r="B148" s="135"/>
      <c r="C148" s="164" t="s">
        <v>267</v>
      </c>
      <c r="D148" s="164" t="s">
        <v>152</v>
      </c>
      <c r="E148" s="165" t="s">
        <v>771</v>
      </c>
      <c r="F148" s="275" t="s">
        <v>772</v>
      </c>
      <c r="G148" s="275"/>
      <c r="H148" s="275"/>
      <c r="I148" s="275"/>
      <c r="J148" s="166" t="s">
        <v>155</v>
      </c>
      <c r="K148" s="167">
        <v>35.35</v>
      </c>
      <c r="L148" s="276">
        <v>0</v>
      </c>
      <c r="M148" s="276"/>
      <c r="N148" s="277">
        <f>ROUND(L148*K148,2)</f>
        <v>0</v>
      </c>
      <c r="O148" s="277"/>
      <c r="P148" s="277"/>
      <c r="Q148" s="277"/>
      <c r="R148" s="138"/>
      <c r="T148" s="168" t="s">
        <v>5</v>
      </c>
      <c r="U148" s="47" t="s">
        <v>39</v>
      </c>
      <c r="V148" s="39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2" t="s">
        <v>156</v>
      </c>
      <c r="AT148" s="22" t="s">
        <v>152</v>
      </c>
      <c r="AU148" s="22" t="s">
        <v>109</v>
      </c>
      <c r="AY148" s="22" t="s">
        <v>151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2" t="s">
        <v>82</v>
      </c>
      <c r="BK148" s="109">
        <f>ROUND(L148*K148,2)</f>
        <v>0</v>
      </c>
      <c r="BL148" s="22" t="s">
        <v>156</v>
      </c>
      <c r="BM148" s="22" t="s">
        <v>773</v>
      </c>
    </row>
    <row r="149" spans="2:65" s="10" customFormat="1" ht="16.5" customHeight="1">
      <c r="B149" s="171"/>
      <c r="C149" s="172"/>
      <c r="D149" s="172"/>
      <c r="E149" s="173" t="s">
        <v>5</v>
      </c>
      <c r="F149" s="278" t="s">
        <v>774</v>
      </c>
      <c r="G149" s="279"/>
      <c r="H149" s="279"/>
      <c r="I149" s="279"/>
      <c r="J149" s="172"/>
      <c r="K149" s="174">
        <v>35.35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159</v>
      </c>
      <c r="AU149" s="178" t="s">
        <v>109</v>
      </c>
      <c r="AV149" s="10" t="s">
        <v>109</v>
      </c>
      <c r="AW149" s="10" t="s">
        <v>32</v>
      </c>
      <c r="AX149" s="10" t="s">
        <v>82</v>
      </c>
      <c r="AY149" s="178" t="s">
        <v>151</v>
      </c>
    </row>
    <row r="150" spans="2:65" s="1" customFormat="1" ht="16.5" customHeight="1">
      <c r="B150" s="135"/>
      <c r="C150" s="164" t="s">
        <v>271</v>
      </c>
      <c r="D150" s="164" t="s">
        <v>152</v>
      </c>
      <c r="E150" s="165" t="s">
        <v>775</v>
      </c>
      <c r="F150" s="275" t="s">
        <v>776</v>
      </c>
      <c r="G150" s="275"/>
      <c r="H150" s="275"/>
      <c r="I150" s="275"/>
      <c r="J150" s="166" t="s">
        <v>174</v>
      </c>
      <c r="K150" s="167">
        <v>24.745000000000001</v>
      </c>
      <c r="L150" s="276">
        <v>0</v>
      </c>
      <c r="M150" s="276"/>
      <c r="N150" s="277">
        <f>ROUND(L150*K150,2)</f>
        <v>0</v>
      </c>
      <c r="O150" s="277"/>
      <c r="P150" s="277"/>
      <c r="Q150" s="277"/>
      <c r="R150" s="138"/>
      <c r="T150" s="168" t="s">
        <v>5</v>
      </c>
      <c r="U150" s="47" t="s">
        <v>39</v>
      </c>
      <c r="V150" s="39"/>
      <c r="W150" s="169">
        <f>V150*K150</f>
        <v>0</v>
      </c>
      <c r="X150" s="169">
        <v>0</v>
      </c>
      <c r="Y150" s="169">
        <f>X150*K150</f>
        <v>0</v>
      </c>
      <c r="Z150" s="169">
        <v>0</v>
      </c>
      <c r="AA150" s="170">
        <f>Z150*K150</f>
        <v>0</v>
      </c>
      <c r="AR150" s="22" t="s">
        <v>156</v>
      </c>
      <c r="AT150" s="22" t="s">
        <v>152</v>
      </c>
      <c r="AU150" s="22" t="s">
        <v>109</v>
      </c>
      <c r="AY150" s="22" t="s">
        <v>151</v>
      </c>
      <c r="BE150" s="109">
        <f>IF(U150="základní",N150,0)</f>
        <v>0</v>
      </c>
      <c r="BF150" s="109">
        <f>IF(U150="snížená",N150,0)</f>
        <v>0</v>
      </c>
      <c r="BG150" s="109">
        <f>IF(U150="zákl. přenesená",N150,0)</f>
        <v>0</v>
      </c>
      <c r="BH150" s="109">
        <f>IF(U150="sníž. přenesená",N150,0)</f>
        <v>0</v>
      </c>
      <c r="BI150" s="109">
        <f>IF(U150="nulová",N150,0)</f>
        <v>0</v>
      </c>
      <c r="BJ150" s="22" t="s">
        <v>82</v>
      </c>
      <c r="BK150" s="109">
        <f>ROUND(L150*K150,2)</f>
        <v>0</v>
      </c>
      <c r="BL150" s="22" t="s">
        <v>156</v>
      </c>
      <c r="BM150" s="22" t="s">
        <v>777</v>
      </c>
    </row>
    <row r="151" spans="2:65" s="10" customFormat="1" ht="16.5" customHeight="1">
      <c r="B151" s="171"/>
      <c r="C151" s="172"/>
      <c r="D151" s="172"/>
      <c r="E151" s="173" t="s">
        <v>5</v>
      </c>
      <c r="F151" s="278" t="s">
        <v>778</v>
      </c>
      <c r="G151" s="279"/>
      <c r="H151" s="279"/>
      <c r="I151" s="279"/>
      <c r="J151" s="172"/>
      <c r="K151" s="174">
        <v>24.745000000000001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159</v>
      </c>
      <c r="AU151" s="178" t="s">
        <v>109</v>
      </c>
      <c r="AV151" s="10" t="s">
        <v>109</v>
      </c>
      <c r="AW151" s="10" t="s">
        <v>32</v>
      </c>
      <c r="AX151" s="10" t="s">
        <v>74</v>
      </c>
      <c r="AY151" s="178" t="s">
        <v>151</v>
      </c>
    </row>
    <row r="152" spans="2:65" s="11" customFormat="1" ht="16.5" customHeight="1">
      <c r="B152" s="179"/>
      <c r="C152" s="180"/>
      <c r="D152" s="180"/>
      <c r="E152" s="181" t="s">
        <v>5</v>
      </c>
      <c r="F152" s="282" t="s">
        <v>161</v>
      </c>
      <c r="G152" s="283"/>
      <c r="H152" s="283"/>
      <c r="I152" s="283"/>
      <c r="J152" s="180"/>
      <c r="K152" s="182">
        <v>24.745000000000001</v>
      </c>
      <c r="L152" s="180"/>
      <c r="M152" s="180"/>
      <c r="N152" s="180"/>
      <c r="O152" s="180"/>
      <c r="P152" s="180"/>
      <c r="Q152" s="180"/>
      <c r="R152" s="183"/>
      <c r="T152" s="184"/>
      <c r="U152" s="180"/>
      <c r="V152" s="180"/>
      <c r="W152" s="180"/>
      <c r="X152" s="180"/>
      <c r="Y152" s="180"/>
      <c r="Z152" s="180"/>
      <c r="AA152" s="185"/>
      <c r="AT152" s="186" t="s">
        <v>159</v>
      </c>
      <c r="AU152" s="186" t="s">
        <v>109</v>
      </c>
      <c r="AV152" s="11" t="s">
        <v>156</v>
      </c>
      <c r="AW152" s="11" t="s">
        <v>32</v>
      </c>
      <c r="AX152" s="11" t="s">
        <v>82</v>
      </c>
      <c r="AY152" s="186" t="s">
        <v>151</v>
      </c>
    </row>
    <row r="153" spans="2:65" s="1" customFormat="1" ht="16.5" customHeight="1">
      <c r="B153" s="135"/>
      <c r="C153" s="164" t="s">
        <v>10</v>
      </c>
      <c r="D153" s="164" t="s">
        <v>152</v>
      </c>
      <c r="E153" s="165" t="s">
        <v>779</v>
      </c>
      <c r="F153" s="275" t="s">
        <v>780</v>
      </c>
      <c r="G153" s="275"/>
      <c r="H153" s="275"/>
      <c r="I153" s="275"/>
      <c r="J153" s="166" t="s">
        <v>170</v>
      </c>
      <c r="K153" s="167">
        <v>3.5</v>
      </c>
      <c r="L153" s="276">
        <v>0</v>
      </c>
      <c r="M153" s="276"/>
      <c r="N153" s="277">
        <f>ROUND(L153*K153,2)</f>
        <v>0</v>
      </c>
      <c r="O153" s="277"/>
      <c r="P153" s="277"/>
      <c r="Q153" s="277"/>
      <c r="R153" s="138"/>
      <c r="T153" s="168" t="s">
        <v>5</v>
      </c>
      <c r="U153" s="47" t="s">
        <v>39</v>
      </c>
      <c r="V153" s="39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22" t="s">
        <v>156</v>
      </c>
      <c r="AT153" s="22" t="s">
        <v>152</v>
      </c>
      <c r="AU153" s="22" t="s">
        <v>109</v>
      </c>
      <c r="AY153" s="22" t="s">
        <v>151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2" t="s">
        <v>82</v>
      </c>
      <c r="BK153" s="109">
        <f>ROUND(L153*K153,2)</f>
        <v>0</v>
      </c>
      <c r="BL153" s="22" t="s">
        <v>156</v>
      </c>
      <c r="BM153" s="22" t="s">
        <v>781</v>
      </c>
    </row>
    <row r="154" spans="2:65" s="10" customFormat="1" ht="16.5" customHeight="1">
      <c r="B154" s="171"/>
      <c r="C154" s="172"/>
      <c r="D154" s="172"/>
      <c r="E154" s="173" t="s">
        <v>5</v>
      </c>
      <c r="F154" s="278" t="s">
        <v>782</v>
      </c>
      <c r="G154" s="279"/>
      <c r="H154" s="279"/>
      <c r="I154" s="279"/>
      <c r="J154" s="172"/>
      <c r="K154" s="174">
        <v>3.5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159</v>
      </c>
      <c r="AU154" s="178" t="s">
        <v>109</v>
      </c>
      <c r="AV154" s="10" t="s">
        <v>109</v>
      </c>
      <c r="AW154" s="10" t="s">
        <v>32</v>
      </c>
      <c r="AX154" s="10" t="s">
        <v>82</v>
      </c>
      <c r="AY154" s="178" t="s">
        <v>151</v>
      </c>
    </row>
    <row r="155" spans="2:65" s="1" customFormat="1" ht="16.5" customHeight="1">
      <c r="B155" s="135"/>
      <c r="C155" s="164" t="s">
        <v>279</v>
      </c>
      <c r="D155" s="164" t="s">
        <v>152</v>
      </c>
      <c r="E155" s="165" t="s">
        <v>783</v>
      </c>
      <c r="F155" s="275" t="s">
        <v>784</v>
      </c>
      <c r="G155" s="275"/>
      <c r="H155" s="275"/>
      <c r="I155" s="275"/>
      <c r="J155" s="166" t="s">
        <v>174</v>
      </c>
      <c r="K155" s="167">
        <v>7.77</v>
      </c>
      <c r="L155" s="276">
        <v>0</v>
      </c>
      <c r="M155" s="276"/>
      <c r="N155" s="277">
        <f>ROUND(L155*K155,2)</f>
        <v>0</v>
      </c>
      <c r="O155" s="277"/>
      <c r="P155" s="277"/>
      <c r="Q155" s="277"/>
      <c r="R155" s="138"/>
      <c r="T155" s="168" t="s">
        <v>5</v>
      </c>
      <c r="U155" s="47" t="s">
        <v>39</v>
      </c>
      <c r="V155" s="39"/>
      <c r="W155" s="169">
        <f>V155*K155</f>
        <v>0</v>
      </c>
      <c r="X155" s="169">
        <v>0</v>
      </c>
      <c r="Y155" s="169">
        <f>X155*K155</f>
        <v>0</v>
      </c>
      <c r="Z155" s="169">
        <v>0</v>
      </c>
      <c r="AA155" s="170">
        <f>Z155*K155</f>
        <v>0</v>
      </c>
      <c r="AR155" s="22" t="s">
        <v>156</v>
      </c>
      <c r="AT155" s="22" t="s">
        <v>152</v>
      </c>
      <c r="AU155" s="22" t="s">
        <v>109</v>
      </c>
      <c r="AY155" s="22" t="s">
        <v>151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2" t="s">
        <v>82</v>
      </c>
      <c r="BK155" s="109">
        <f>ROUND(L155*K155,2)</f>
        <v>0</v>
      </c>
      <c r="BL155" s="22" t="s">
        <v>156</v>
      </c>
      <c r="BM155" s="22" t="s">
        <v>785</v>
      </c>
    </row>
    <row r="156" spans="2:65" s="10" customFormat="1" ht="16.5" customHeight="1">
      <c r="B156" s="171"/>
      <c r="C156" s="172"/>
      <c r="D156" s="172"/>
      <c r="E156" s="173" t="s">
        <v>5</v>
      </c>
      <c r="F156" s="278" t="s">
        <v>786</v>
      </c>
      <c r="G156" s="279"/>
      <c r="H156" s="279"/>
      <c r="I156" s="279"/>
      <c r="J156" s="172"/>
      <c r="K156" s="174">
        <v>7.77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159</v>
      </c>
      <c r="AU156" s="178" t="s">
        <v>109</v>
      </c>
      <c r="AV156" s="10" t="s">
        <v>109</v>
      </c>
      <c r="AW156" s="10" t="s">
        <v>32</v>
      </c>
      <c r="AX156" s="10" t="s">
        <v>82</v>
      </c>
      <c r="AY156" s="178" t="s">
        <v>151</v>
      </c>
    </row>
    <row r="157" spans="2:65" s="1" customFormat="1" ht="16.5" customHeight="1">
      <c r="B157" s="135"/>
      <c r="C157" s="164" t="s">
        <v>290</v>
      </c>
      <c r="D157" s="164" t="s">
        <v>152</v>
      </c>
      <c r="E157" s="165" t="s">
        <v>787</v>
      </c>
      <c r="F157" s="275" t="s">
        <v>788</v>
      </c>
      <c r="G157" s="275"/>
      <c r="H157" s="275"/>
      <c r="I157" s="275"/>
      <c r="J157" s="166" t="s">
        <v>174</v>
      </c>
      <c r="K157" s="167">
        <v>7.77</v>
      </c>
      <c r="L157" s="276">
        <v>0</v>
      </c>
      <c r="M157" s="276"/>
      <c r="N157" s="277">
        <f>ROUND(L157*K157,2)</f>
        <v>0</v>
      </c>
      <c r="O157" s="277"/>
      <c r="P157" s="277"/>
      <c r="Q157" s="277"/>
      <c r="R157" s="138"/>
      <c r="T157" s="168" t="s">
        <v>5</v>
      </c>
      <c r="U157" s="47" t="s">
        <v>39</v>
      </c>
      <c r="V157" s="39"/>
      <c r="W157" s="169">
        <f>V157*K157</f>
        <v>0</v>
      </c>
      <c r="X157" s="169">
        <v>0</v>
      </c>
      <c r="Y157" s="169">
        <f>X157*K157</f>
        <v>0</v>
      </c>
      <c r="Z157" s="169">
        <v>0</v>
      </c>
      <c r="AA157" s="170">
        <f>Z157*K157</f>
        <v>0</v>
      </c>
      <c r="AR157" s="22" t="s">
        <v>156</v>
      </c>
      <c r="AT157" s="22" t="s">
        <v>152</v>
      </c>
      <c r="AU157" s="22" t="s">
        <v>109</v>
      </c>
      <c r="AY157" s="22" t="s">
        <v>151</v>
      </c>
      <c r="BE157" s="109">
        <f>IF(U157="základní",N157,0)</f>
        <v>0</v>
      </c>
      <c r="BF157" s="109">
        <f>IF(U157="snížená",N157,0)</f>
        <v>0</v>
      </c>
      <c r="BG157" s="109">
        <f>IF(U157="zákl. přenesená",N157,0)</f>
        <v>0</v>
      </c>
      <c r="BH157" s="109">
        <f>IF(U157="sníž. přenesená",N157,0)</f>
        <v>0</v>
      </c>
      <c r="BI157" s="109">
        <f>IF(U157="nulová",N157,0)</f>
        <v>0</v>
      </c>
      <c r="BJ157" s="22" t="s">
        <v>82</v>
      </c>
      <c r="BK157" s="109">
        <f>ROUND(L157*K157,2)</f>
        <v>0</v>
      </c>
      <c r="BL157" s="22" t="s">
        <v>156</v>
      </c>
      <c r="BM157" s="22" t="s">
        <v>789</v>
      </c>
    </row>
    <row r="158" spans="2:65" s="10" customFormat="1" ht="16.5" customHeight="1">
      <c r="B158" s="171"/>
      <c r="C158" s="172"/>
      <c r="D158" s="172"/>
      <c r="E158" s="173" t="s">
        <v>5</v>
      </c>
      <c r="F158" s="278" t="s">
        <v>786</v>
      </c>
      <c r="G158" s="279"/>
      <c r="H158" s="279"/>
      <c r="I158" s="279"/>
      <c r="J158" s="172"/>
      <c r="K158" s="174">
        <v>7.77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159</v>
      </c>
      <c r="AU158" s="178" t="s">
        <v>109</v>
      </c>
      <c r="AV158" s="10" t="s">
        <v>109</v>
      </c>
      <c r="AW158" s="10" t="s">
        <v>32</v>
      </c>
      <c r="AX158" s="10" t="s">
        <v>82</v>
      </c>
      <c r="AY158" s="178" t="s">
        <v>151</v>
      </c>
    </row>
    <row r="159" spans="2:65" s="1" customFormat="1" ht="16.5" customHeight="1">
      <c r="B159" s="135"/>
      <c r="C159" s="164" t="s">
        <v>295</v>
      </c>
      <c r="D159" s="164" t="s">
        <v>152</v>
      </c>
      <c r="E159" s="165" t="s">
        <v>790</v>
      </c>
      <c r="F159" s="275" t="s">
        <v>791</v>
      </c>
      <c r="G159" s="275"/>
      <c r="H159" s="275"/>
      <c r="I159" s="275"/>
      <c r="J159" s="166" t="s">
        <v>174</v>
      </c>
      <c r="K159" s="167">
        <v>20.475000000000001</v>
      </c>
      <c r="L159" s="276">
        <v>0</v>
      </c>
      <c r="M159" s="276"/>
      <c r="N159" s="277">
        <f>ROUND(L159*K159,2)</f>
        <v>0</v>
      </c>
      <c r="O159" s="277"/>
      <c r="P159" s="277"/>
      <c r="Q159" s="277"/>
      <c r="R159" s="138"/>
      <c r="T159" s="168" t="s">
        <v>5</v>
      </c>
      <c r="U159" s="47" t="s">
        <v>39</v>
      </c>
      <c r="V159" s="39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2" t="s">
        <v>156</v>
      </c>
      <c r="AT159" s="22" t="s">
        <v>152</v>
      </c>
      <c r="AU159" s="22" t="s">
        <v>109</v>
      </c>
      <c r="AY159" s="22" t="s">
        <v>151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2" t="s">
        <v>82</v>
      </c>
      <c r="BK159" s="109">
        <f>ROUND(L159*K159,2)</f>
        <v>0</v>
      </c>
      <c r="BL159" s="22" t="s">
        <v>156</v>
      </c>
      <c r="BM159" s="22" t="s">
        <v>792</v>
      </c>
    </row>
    <row r="160" spans="2:65" s="10" customFormat="1" ht="16.5" customHeight="1">
      <c r="B160" s="171"/>
      <c r="C160" s="172"/>
      <c r="D160" s="172"/>
      <c r="E160" s="173" t="s">
        <v>5</v>
      </c>
      <c r="F160" s="278" t="s">
        <v>793</v>
      </c>
      <c r="G160" s="279"/>
      <c r="H160" s="279"/>
      <c r="I160" s="279"/>
      <c r="J160" s="172"/>
      <c r="K160" s="174">
        <v>17.675000000000001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159</v>
      </c>
      <c r="AU160" s="178" t="s">
        <v>109</v>
      </c>
      <c r="AV160" s="10" t="s">
        <v>109</v>
      </c>
      <c r="AW160" s="10" t="s">
        <v>32</v>
      </c>
      <c r="AX160" s="10" t="s">
        <v>74</v>
      </c>
      <c r="AY160" s="178" t="s">
        <v>151</v>
      </c>
    </row>
    <row r="161" spans="2:65" s="10" customFormat="1" ht="16.5" customHeight="1">
      <c r="B161" s="171"/>
      <c r="C161" s="172"/>
      <c r="D161" s="172"/>
      <c r="E161" s="173" t="s">
        <v>5</v>
      </c>
      <c r="F161" s="280" t="s">
        <v>794</v>
      </c>
      <c r="G161" s="281"/>
      <c r="H161" s="281"/>
      <c r="I161" s="281"/>
      <c r="J161" s="172"/>
      <c r="K161" s="174">
        <v>2.8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159</v>
      </c>
      <c r="AU161" s="178" t="s">
        <v>109</v>
      </c>
      <c r="AV161" s="10" t="s">
        <v>109</v>
      </c>
      <c r="AW161" s="10" t="s">
        <v>32</v>
      </c>
      <c r="AX161" s="10" t="s">
        <v>74</v>
      </c>
      <c r="AY161" s="178" t="s">
        <v>151</v>
      </c>
    </row>
    <row r="162" spans="2:65" s="11" customFormat="1" ht="16.5" customHeight="1">
      <c r="B162" s="179"/>
      <c r="C162" s="180"/>
      <c r="D162" s="180"/>
      <c r="E162" s="181" t="s">
        <v>5</v>
      </c>
      <c r="F162" s="282" t="s">
        <v>161</v>
      </c>
      <c r="G162" s="283"/>
      <c r="H162" s="283"/>
      <c r="I162" s="283"/>
      <c r="J162" s="180"/>
      <c r="K162" s="182">
        <v>20.475000000000001</v>
      </c>
      <c r="L162" s="180"/>
      <c r="M162" s="180"/>
      <c r="N162" s="180"/>
      <c r="O162" s="180"/>
      <c r="P162" s="180"/>
      <c r="Q162" s="180"/>
      <c r="R162" s="183"/>
      <c r="T162" s="184"/>
      <c r="U162" s="180"/>
      <c r="V162" s="180"/>
      <c r="W162" s="180"/>
      <c r="X162" s="180"/>
      <c r="Y162" s="180"/>
      <c r="Z162" s="180"/>
      <c r="AA162" s="185"/>
      <c r="AT162" s="186" t="s">
        <v>159</v>
      </c>
      <c r="AU162" s="186" t="s">
        <v>109</v>
      </c>
      <c r="AV162" s="11" t="s">
        <v>156</v>
      </c>
      <c r="AW162" s="11" t="s">
        <v>32</v>
      </c>
      <c r="AX162" s="11" t="s">
        <v>82</v>
      </c>
      <c r="AY162" s="186" t="s">
        <v>151</v>
      </c>
    </row>
    <row r="163" spans="2:65" s="1" customFormat="1" ht="16.5" customHeight="1">
      <c r="B163" s="135"/>
      <c r="C163" s="164" t="s">
        <v>300</v>
      </c>
      <c r="D163" s="164" t="s">
        <v>152</v>
      </c>
      <c r="E163" s="165" t="s">
        <v>795</v>
      </c>
      <c r="F163" s="275" t="s">
        <v>796</v>
      </c>
      <c r="G163" s="275"/>
      <c r="H163" s="275"/>
      <c r="I163" s="275"/>
      <c r="J163" s="166" t="s">
        <v>155</v>
      </c>
      <c r="K163" s="167">
        <v>38.85</v>
      </c>
      <c r="L163" s="276">
        <v>0</v>
      </c>
      <c r="M163" s="276"/>
      <c r="N163" s="277">
        <f>ROUND(L163*K163,2)</f>
        <v>0</v>
      </c>
      <c r="O163" s="277"/>
      <c r="P163" s="277"/>
      <c r="Q163" s="277"/>
      <c r="R163" s="138"/>
      <c r="T163" s="168" t="s">
        <v>5</v>
      </c>
      <c r="U163" s="47" t="s">
        <v>39</v>
      </c>
      <c r="V163" s="39"/>
      <c r="W163" s="169">
        <f>V163*K163</f>
        <v>0</v>
      </c>
      <c r="X163" s="169">
        <v>0</v>
      </c>
      <c r="Y163" s="169">
        <f>X163*K163</f>
        <v>0</v>
      </c>
      <c r="Z163" s="169">
        <v>0</v>
      </c>
      <c r="AA163" s="170">
        <f>Z163*K163</f>
        <v>0</v>
      </c>
      <c r="AR163" s="22" t="s">
        <v>156</v>
      </c>
      <c r="AT163" s="22" t="s">
        <v>152</v>
      </c>
      <c r="AU163" s="22" t="s">
        <v>109</v>
      </c>
      <c r="AY163" s="22" t="s">
        <v>151</v>
      </c>
      <c r="BE163" s="109">
        <f>IF(U163="základní",N163,0)</f>
        <v>0</v>
      </c>
      <c r="BF163" s="109">
        <f>IF(U163="snížená",N163,0)</f>
        <v>0</v>
      </c>
      <c r="BG163" s="109">
        <f>IF(U163="zákl. přenesená",N163,0)</f>
        <v>0</v>
      </c>
      <c r="BH163" s="109">
        <f>IF(U163="sníž. přenesená",N163,0)</f>
        <v>0</v>
      </c>
      <c r="BI163" s="109">
        <f>IF(U163="nulová",N163,0)</f>
        <v>0</v>
      </c>
      <c r="BJ163" s="22" t="s">
        <v>82</v>
      </c>
      <c r="BK163" s="109">
        <f>ROUND(L163*K163,2)</f>
        <v>0</v>
      </c>
      <c r="BL163" s="22" t="s">
        <v>156</v>
      </c>
      <c r="BM163" s="22" t="s">
        <v>797</v>
      </c>
    </row>
    <row r="164" spans="2:65" s="10" customFormat="1" ht="16.5" customHeight="1">
      <c r="B164" s="171"/>
      <c r="C164" s="172"/>
      <c r="D164" s="172"/>
      <c r="E164" s="173" t="s">
        <v>5</v>
      </c>
      <c r="F164" s="278" t="s">
        <v>798</v>
      </c>
      <c r="G164" s="279"/>
      <c r="H164" s="279"/>
      <c r="I164" s="279"/>
      <c r="J164" s="172"/>
      <c r="K164" s="174">
        <v>38.85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159</v>
      </c>
      <c r="AU164" s="178" t="s">
        <v>109</v>
      </c>
      <c r="AV164" s="10" t="s">
        <v>109</v>
      </c>
      <c r="AW164" s="10" t="s">
        <v>32</v>
      </c>
      <c r="AX164" s="10" t="s">
        <v>82</v>
      </c>
      <c r="AY164" s="178" t="s">
        <v>151</v>
      </c>
    </row>
    <row r="165" spans="2:65" s="1" customFormat="1" ht="16.5" customHeight="1">
      <c r="B165" s="135"/>
      <c r="C165" s="164" t="s">
        <v>307</v>
      </c>
      <c r="D165" s="164" t="s">
        <v>152</v>
      </c>
      <c r="E165" s="165" t="s">
        <v>799</v>
      </c>
      <c r="F165" s="275" t="s">
        <v>800</v>
      </c>
      <c r="G165" s="275"/>
      <c r="H165" s="275"/>
      <c r="I165" s="275"/>
      <c r="J165" s="166" t="s">
        <v>155</v>
      </c>
      <c r="K165" s="167">
        <v>35.35</v>
      </c>
      <c r="L165" s="276">
        <v>0</v>
      </c>
      <c r="M165" s="276"/>
      <c r="N165" s="277">
        <f>ROUND(L165*K165,2)</f>
        <v>0</v>
      </c>
      <c r="O165" s="277"/>
      <c r="P165" s="277"/>
      <c r="Q165" s="277"/>
      <c r="R165" s="138"/>
      <c r="T165" s="168" t="s">
        <v>5</v>
      </c>
      <c r="U165" s="47" t="s">
        <v>39</v>
      </c>
      <c r="V165" s="39"/>
      <c r="W165" s="169">
        <f>V165*K165</f>
        <v>0</v>
      </c>
      <c r="X165" s="169">
        <v>0</v>
      </c>
      <c r="Y165" s="169">
        <f>X165*K165</f>
        <v>0</v>
      </c>
      <c r="Z165" s="169">
        <v>0</v>
      </c>
      <c r="AA165" s="170">
        <f>Z165*K165</f>
        <v>0</v>
      </c>
      <c r="AR165" s="22" t="s">
        <v>156</v>
      </c>
      <c r="AT165" s="22" t="s">
        <v>152</v>
      </c>
      <c r="AU165" s="22" t="s">
        <v>109</v>
      </c>
      <c r="AY165" s="22" t="s">
        <v>151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2" t="s">
        <v>82</v>
      </c>
      <c r="BK165" s="109">
        <f>ROUND(L165*K165,2)</f>
        <v>0</v>
      </c>
      <c r="BL165" s="22" t="s">
        <v>156</v>
      </c>
      <c r="BM165" s="22" t="s">
        <v>801</v>
      </c>
    </row>
    <row r="166" spans="2:65" s="1" customFormat="1" ht="16.5" customHeight="1">
      <c r="B166" s="135"/>
      <c r="C166" s="164" t="s">
        <v>311</v>
      </c>
      <c r="D166" s="164" t="s">
        <v>152</v>
      </c>
      <c r="E166" s="165" t="s">
        <v>802</v>
      </c>
      <c r="F166" s="275" t="s">
        <v>803</v>
      </c>
      <c r="G166" s="275"/>
      <c r="H166" s="275"/>
      <c r="I166" s="275"/>
      <c r="J166" s="166" t="s">
        <v>174</v>
      </c>
      <c r="K166" s="167">
        <v>28.245000000000001</v>
      </c>
      <c r="L166" s="276">
        <v>0</v>
      </c>
      <c r="M166" s="276"/>
      <c r="N166" s="277">
        <f>ROUND(L166*K166,2)</f>
        <v>0</v>
      </c>
      <c r="O166" s="277"/>
      <c r="P166" s="277"/>
      <c r="Q166" s="277"/>
      <c r="R166" s="138"/>
      <c r="T166" s="168" t="s">
        <v>5</v>
      </c>
      <c r="U166" s="47" t="s">
        <v>39</v>
      </c>
      <c r="V166" s="39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2" t="s">
        <v>156</v>
      </c>
      <c r="AT166" s="22" t="s">
        <v>152</v>
      </c>
      <c r="AU166" s="22" t="s">
        <v>109</v>
      </c>
      <c r="AY166" s="22" t="s">
        <v>151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2" t="s">
        <v>82</v>
      </c>
      <c r="BK166" s="109">
        <f>ROUND(L166*K166,2)</f>
        <v>0</v>
      </c>
      <c r="BL166" s="22" t="s">
        <v>156</v>
      </c>
      <c r="BM166" s="22" t="s">
        <v>804</v>
      </c>
    </row>
    <row r="167" spans="2:65" s="10" customFormat="1" ht="16.5" customHeight="1">
      <c r="B167" s="171"/>
      <c r="C167" s="172"/>
      <c r="D167" s="172"/>
      <c r="E167" s="173" t="s">
        <v>5</v>
      </c>
      <c r="F167" s="278" t="s">
        <v>805</v>
      </c>
      <c r="G167" s="279"/>
      <c r="H167" s="279"/>
      <c r="I167" s="279"/>
      <c r="J167" s="172"/>
      <c r="K167" s="174">
        <v>28.245000000000001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159</v>
      </c>
      <c r="AU167" s="178" t="s">
        <v>109</v>
      </c>
      <c r="AV167" s="10" t="s">
        <v>109</v>
      </c>
      <c r="AW167" s="10" t="s">
        <v>32</v>
      </c>
      <c r="AX167" s="10" t="s">
        <v>82</v>
      </c>
      <c r="AY167" s="178" t="s">
        <v>151</v>
      </c>
    </row>
    <row r="168" spans="2:65" s="1" customFormat="1" ht="25.5" customHeight="1">
      <c r="B168" s="135"/>
      <c r="C168" s="164" t="s">
        <v>315</v>
      </c>
      <c r="D168" s="164" t="s">
        <v>152</v>
      </c>
      <c r="E168" s="165" t="s">
        <v>806</v>
      </c>
      <c r="F168" s="275" t="s">
        <v>807</v>
      </c>
      <c r="G168" s="275"/>
      <c r="H168" s="275"/>
      <c r="I168" s="275"/>
      <c r="J168" s="166" t="s">
        <v>170</v>
      </c>
      <c r="K168" s="167">
        <v>255</v>
      </c>
      <c r="L168" s="276">
        <v>0</v>
      </c>
      <c r="M168" s="276"/>
      <c r="N168" s="277">
        <f>ROUND(L168*K168,2)</f>
        <v>0</v>
      </c>
      <c r="O168" s="277"/>
      <c r="P168" s="277"/>
      <c r="Q168" s="277"/>
      <c r="R168" s="138"/>
      <c r="T168" s="168" t="s">
        <v>5</v>
      </c>
      <c r="U168" s="47" t="s">
        <v>39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2" t="s">
        <v>156</v>
      </c>
      <c r="AT168" s="22" t="s">
        <v>152</v>
      </c>
      <c r="AU168" s="22" t="s">
        <v>109</v>
      </c>
      <c r="AY168" s="22" t="s">
        <v>151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2" t="s">
        <v>82</v>
      </c>
      <c r="BK168" s="109">
        <f>ROUND(L168*K168,2)</f>
        <v>0</v>
      </c>
      <c r="BL168" s="22" t="s">
        <v>156</v>
      </c>
      <c r="BM168" s="22" t="s">
        <v>808</v>
      </c>
    </row>
    <row r="169" spans="2:65" s="1" customFormat="1" ht="25.5" customHeight="1">
      <c r="B169" s="135"/>
      <c r="C169" s="164" t="s">
        <v>319</v>
      </c>
      <c r="D169" s="164" t="s">
        <v>152</v>
      </c>
      <c r="E169" s="165" t="s">
        <v>809</v>
      </c>
      <c r="F169" s="275" t="s">
        <v>810</v>
      </c>
      <c r="G169" s="275"/>
      <c r="H169" s="275"/>
      <c r="I169" s="275"/>
      <c r="J169" s="166" t="s">
        <v>170</v>
      </c>
      <c r="K169" s="167">
        <v>108</v>
      </c>
      <c r="L169" s="276">
        <v>0</v>
      </c>
      <c r="M169" s="276"/>
      <c r="N169" s="277">
        <f>ROUND(L169*K169,2)</f>
        <v>0</v>
      </c>
      <c r="O169" s="277"/>
      <c r="P169" s="277"/>
      <c r="Q169" s="277"/>
      <c r="R169" s="138"/>
      <c r="T169" s="168" t="s">
        <v>5</v>
      </c>
      <c r="U169" s="47" t="s">
        <v>39</v>
      </c>
      <c r="V169" s="39"/>
      <c r="W169" s="169">
        <f>V169*K169</f>
        <v>0</v>
      </c>
      <c r="X169" s="169">
        <v>0</v>
      </c>
      <c r="Y169" s="169">
        <f>X169*K169</f>
        <v>0</v>
      </c>
      <c r="Z169" s="169">
        <v>0</v>
      </c>
      <c r="AA169" s="170">
        <f>Z169*K169</f>
        <v>0</v>
      </c>
      <c r="AR169" s="22" t="s">
        <v>156</v>
      </c>
      <c r="AT169" s="22" t="s">
        <v>152</v>
      </c>
      <c r="AU169" s="22" t="s">
        <v>109</v>
      </c>
      <c r="AY169" s="22" t="s">
        <v>151</v>
      </c>
      <c r="BE169" s="109">
        <f>IF(U169="základní",N169,0)</f>
        <v>0</v>
      </c>
      <c r="BF169" s="109">
        <f>IF(U169="snížená",N169,0)</f>
        <v>0</v>
      </c>
      <c r="BG169" s="109">
        <f>IF(U169="zákl. přenesená",N169,0)</f>
        <v>0</v>
      </c>
      <c r="BH169" s="109">
        <f>IF(U169="sníž. přenesená",N169,0)</f>
        <v>0</v>
      </c>
      <c r="BI169" s="109">
        <f>IF(U169="nulová",N169,0)</f>
        <v>0</v>
      </c>
      <c r="BJ169" s="22" t="s">
        <v>82</v>
      </c>
      <c r="BK169" s="109">
        <f>ROUND(L169*K169,2)</f>
        <v>0</v>
      </c>
      <c r="BL169" s="22" t="s">
        <v>156</v>
      </c>
      <c r="BM169" s="22" t="s">
        <v>811</v>
      </c>
    </row>
    <row r="170" spans="2:65" s="1" customFormat="1" ht="16.5" customHeight="1">
      <c r="B170" s="135"/>
      <c r="C170" s="164" t="s">
        <v>323</v>
      </c>
      <c r="D170" s="164" t="s">
        <v>152</v>
      </c>
      <c r="E170" s="165" t="s">
        <v>812</v>
      </c>
      <c r="F170" s="275" t="s">
        <v>813</v>
      </c>
      <c r="G170" s="275"/>
      <c r="H170" s="275"/>
      <c r="I170" s="275"/>
      <c r="J170" s="166" t="s">
        <v>170</v>
      </c>
      <c r="K170" s="167">
        <v>112</v>
      </c>
      <c r="L170" s="276">
        <v>0</v>
      </c>
      <c r="M170" s="276"/>
      <c r="N170" s="277">
        <f>ROUND(L170*K170,2)</f>
        <v>0</v>
      </c>
      <c r="O170" s="277"/>
      <c r="P170" s="277"/>
      <c r="Q170" s="277"/>
      <c r="R170" s="138"/>
      <c r="T170" s="168" t="s">
        <v>5</v>
      </c>
      <c r="U170" s="47" t="s">
        <v>39</v>
      </c>
      <c r="V170" s="39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2" t="s">
        <v>156</v>
      </c>
      <c r="AT170" s="22" t="s">
        <v>152</v>
      </c>
      <c r="AU170" s="22" t="s">
        <v>109</v>
      </c>
      <c r="AY170" s="22" t="s">
        <v>151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2" t="s">
        <v>82</v>
      </c>
      <c r="BK170" s="109">
        <f>ROUND(L170*K170,2)</f>
        <v>0</v>
      </c>
      <c r="BL170" s="22" t="s">
        <v>156</v>
      </c>
      <c r="BM170" s="22" t="s">
        <v>814</v>
      </c>
    </row>
    <row r="171" spans="2:65" s="1" customFormat="1" ht="16.5" customHeight="1">
      <c r="B171" s="135"/>
      <c r="C171" s="164" t="s">
        <v>328</v>
      </c>
      <c r="D171" s="164" t="s">
        <v>152</v>
      </c>
      <c r="E171" s="165" t="s">
        <v>815</v>
      </c>
      <c r="F171" s="275" t="s">
        <v>816</v>
      </c>
      <c r="G171" s="275"/>
      <c r="H171" s="275"/>
      <c r="I171" s="275"/>
      <c r="J171" s="166" t="s">
        <v>174</v>
      </c>
      <c r="K171" s="167">
        <v>7.77</v>
      </c>
      <c r="L171" s="276">
        <v>0</v>
      </c>
      <c r="M171" s="276"/>
      <c r="N171" s="277">
        <f>ROUND(L171*K171,2)</f>
        <v>0</v>
      </c>
      <c r="O171" s="277"/>
      <c r="P171" s="277"/>
      <c r="Q171" s="277"/>
      <c r="R171" s="138"/>
      <c r="T171" s="168" t="s">
        <v>5</v>
      </c>
      <c r="U171" s="47" t="s">
        <v>39</v>
      </c>
      <c r="V171" s="39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2" t="s">
        <v>156</v>
      </c>
      <c r="AT171" s="22" t="s">
        <v>152</v>
      </c>
      <c r="AU171" s="22" t="s">
        <v>109</v>
      </c>
      <c r="AY171" s="22" t="s">
        <v>151</v>
      </c>
      <c r="BE171" s="109">
        <f>IF(U171="základní",N171,0)</f>
        <v>0</v>
      </c>
      <c r="BF171" s="109">
        <f>IF(U171="snížená",N171,0)</f>
        <v>0</v>
      </c>
      <c r="BG171" s="109">
        <f>IF(U171="zákl. přenesená",N171,0)</f>
        <v>0</v>
      </c>
      <c r="BH171" s="109">
        <f>IF(U171="sníž. přenesená",N171,0)</f>
        <v>0</v>
      </c>
      <c r="BI171" s="109">
        <f>IF(U171="nulová",N171,0)</f>
        <v>0</v>
      </c>
      <c r="BJ171" s="22" t="s">
        <v>82</v>
      </c>
      <c r="BK171" s="109">
        <f>ROUND(L171*K171,2)</f>
        <v>0</v>
      </c>
      <c r="BL171" s="22" t="s">
        <v>156</v>
      </c>
      <c r="BM171" s="22" t="s">
        <v>817</v>
      </c>
    </row>
    <row r="172" spans="2:65" s="10" customFormat="1" ht="16.5" customHeight="1">
      <c r="B172" s="171"/>
      <c r="C172" s="172"/>
      <c r="D172" s="172"/>
      <c r="E172" s="173" t="s">
        <v>5</v>
      </c>
      <c r="F172" s="278" t="s">
        <v>786</v>
      </c>
      <c r="G172" s="279"/>
      <c r="H172" s="279"/>
      <c r="I172" s="279"/>
      <c r="J172" s="172"/>
      <c r="K172" s="174">
        <v>7.77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159</v>
      </c>
      <c r="AU172" s="178" t="s">
        <v>109</v>
      </c>
      <c r="AV172" s="10" t="s">
        <v>109</v>
      </c>
      <c r="AW172" s="10" t="s">
        <v>32</v>
      </c>
      <c r="AX172" s="10" t="s">
        <v>82</v>
      </c>
      <c r="AY172" s="178" t="s">
        <v>151</v>
      </c>
    </row>
    <row r="173" spans="2:65" s="1" customFormat="1" ht="16.5" customHeight="1">
      <c r="B173" s="135"/>
      <c r="C173" s="164" t="s">
        <v>332</v>
      </c>
      <c r="D173" s="164" t="s">
        <v>152</v>
      </c>
      <c r="E173" s="165" t="s">
        <v>818</v>
      </c>
      <c r="F173" s="275" t="s">
        <v>819</v>
      </c>
      <c r="G173" s="275"/>
      <c r="H173" s="275"/>
      <c r="I173" s="275"/>
      <c r="J173" s="166" t="s">
        <v>174</v>
      </c>
      <c r="K173" s="167">
        <v>7.77</v>
      </c>
      <c r="L173" s="276">
        <v>0</v>
      </c>
      <c r="M173" s="276"/>
      <c r="N173" s="277">
        <f>ROUND(L173*K173,2)</f>
        <v>0</v>
      </c>
      <c r="O173" s="277"/>
      <c r="P173" s="277"/>
      <c r="Q173" s="277"/>
      <c r="R173" s="138"/>
      <c r="T173" s="168" t="s">
        <v>5</v>
      </c>
      <c r="U173" s="47" t="s">
        <v>39</v>
      </c>
      <c r="V173" s="39"/>
      <c r="W173" s="169">
        <f>V173*K173</f>
        <v>0</v>
      </c>
      <c r="X173" s="169">
        <v>0</v>
      </c>
      <c r="Y173" s="169">
        <f>X173*K173</f>
        <v>0</v>
      </c>
      <c r="Z173" s="169">
        <v>0</v>
      </c>
      <c r="AA173" s="170">
        <f>Z173*K173</f>
        <v>0</v>
      </c>
      <c r="AR173" s="22" t="s">
        <v>156</v>
      </c>
      <c r="AT173" s="22" t="s">
        <v>152</v>
      </c>
      <c r="AU173" s="22" t="s">
        <v>109</v>
      </c>
      <c r="AY173" s="22" t="s">
        <v>151</v>
      </c>
      <c r="BE173" s="109">
        <f>IF(U173="základní",N173,0)</f>
        <v>0</v>
      </c>
      <c r="BF173" s="109">
        <f>IF(U173="snížená",N173,0)</f>
        <v>0</v>
      </c>
      <c r="BG173" s="109">
        <f>IF(U173="zákl. přenesená",N173,0)</f>
        <v>0</v>
      </c>
      <c r="BH173" s="109">
        <f>IF(U173="sníž. přenesená",N173,0)</f>
        <v>0</v>
      </c>
      <c r="BI173" s="109">
        <f>IF(U173="nulová",N173,0)</f>
        <v>0</v>
      </c>
      <c r="BJ173" s="22" t="s">
        <v>82</v>
      </c>
      <c r="BK173" s="109">
        <f>ROUND(L173*K173,2)</f>
        <v>0</v>
      </c>
      <c r="BL173" s="22" t="s">
        <v>156</v>
      </c>
      <c r="BM173" s="22" t="s">
        <v>820</v>
      </c>
    </row>
    <row r="174" spans="2:65" s="9" customFormat="1" ht="37.35" customHeight="1">
      <c r="B174" s="153"/>
      <c r="C174" s="154"/>
      <c r="D174" s="155" t="s">
        <v>711</v>
      </c>
      <c r="E174" s="155"/>
      <c r="F174" s="155"/>
      <c r="G174" s="155"/>
      <c r="H174" s="155"/>
      <c r="I174" s="155"/>
      <c r="J174" s="155"/>
      <c r="K174" s="155"/>
      <c r="L174" s="155"/>
      <c r="M174" s="155"/>
      <c r="N174" s="300">
        <f>BK174</f>
        <v>0</v>
      </c>
      <c r="O174" s="301"/>
      <c r="P174" s="301"/>
      <c r="Q174" s="301"/>
      <c r="R174" s="156"/>
      <c r="T174" s="157"/>
      <c r="U174" s="154"/>
      <c r="V174" s="154"/>
      <c r="W174" s="158">
        <f>W175</f>
        <v>0</v>
      </c>
      <c r="X174" s="154"/>
      <c r="Y174" s="158">
        <f>Y175</f>
        <v>0</v>
      </c>
      <c r="Z174" s="154"/>
      <c r="AA174" s="159">
        <f>AA175</f>
        <v>0</v>
      </c>
      <c r="AR174" s="160" t="s">
        <v>109</v>
      </c>
      <c r="AT174" s="161" t="s">
        <v>73</v>
      </c>
      <c r="AU174" s="161" t="s">
        <v>74</v>
      </c>
      <c r="AY174" s="160" t="s">
        <v>151</v>
      </c>
      <c r="BK174" s="162">
        <f>BK175</f>
        <v>0</v>
      </c>
    </row>
    <row r="175" spans="2:65" s="9" customFormat="1" ht="19.899999999999999" customHeight="1">
      <c r="B175" s="153"/>
      <c r="C175" s="154"/>
      <c r="D175" s="163" t="s">
        <v>712</v>
      </c>
      <c r="E175" s="163"/>
      <c r="F175" s="163"/>
      <c r="G175" s="163"/>
      <c r="H175" s="163"/>
      <c r="I175" s="163"/>
      <c r="J175" s="163"/>
      <c r="K175" s="163"/>
      <c r="L175" s="163"/>
      <c r="M175" s="163"/>
      <c r="N175" s="296">
        <f>BK175</f>
        <v>0</v>
      </c>
      <c r="O175" s="297"/>
      <c r="P175" s="297"/>
      <c r="Q175" s="297"/>
      <c r="R175" s="156"/>
      <c r="T175" s="157"/>
      <c r="U175" s="154"/>
      <c r="V175" s="154"/>
      <c r="W175" s="158">
        <f>SUM(W176:W195)</f>
        <v>0</v>
      </c>
      <c r="X175" s="154"/>
      <c r="Y175" s="158">
        <f>SUM(Y176:Y195)</f>
        <v>0</v>
      </c>
      <c r="Z175" s="154"/>
      <c r="AA175" s="159">
        <f>SUM(AA176:AA195)</f>
        <v>0</v>
      </c>
      <c r="AR175" s="160" t="s">
        <v>109</v>
      </c>
      <c r="AT175" s="161" t="s">
        <v>73</v>
      </c>
      <c r="AU175" s="161" t="s">
        <v>82</v>
      </c>
      <c r="AY175" s="160" t="s">
        <v>151</v>
      </c>
      <c r="BK175" s="162">
        <f>SUM(BK176:BK195)</f>
        <v>0</v>
      </c>
    </row>
    <row r="176" spans="2:65" s="1" customFormat="1" ht="16.5" customHeight="1">
      <c r="B176" s="135"/>
      <c r="C176" s="202" t="s">
        <v>336</v>
      </c>
      <c r="D176" s="202" t="s">
        <v>255</v>
      </c>
      <c r="E176" s="203" t="s">
        <v>821</v>
      </c>
      <c r="F176" s="290" t="s">
        <v>822</v>
      </c>
      <c r="G176" s="290"/>
      <c r="H176" s="290"/>
      <c r="I176" s="290"/>
      <c r="J176" s="204" t="s">
        <v>507</v>
      </c>
      <c r="K176" s="205">
        <v>1</v>
      </c>
      <c r="L176" s="291">
        <v>0</v>
      </c>
      <c r="M176" s="291"/>
      <c r="N176" s="292">
        <f>ROUND(L176*K176,2)</f>
        <v>0</v>
      </c>
      <c r="O176" s="277"/>
      <c r="P176" s="277"/>
      <c r="Q176" s="277"/>
      <c r="R176" s="138"/>
      <c r="T176" s="168" t="s">
        <v>5</v>
      </c>
      <c r="U176" s="47" t="s">
        <v>39</v>
      </c>
      <c r="V176" s="39"/>
      <c r="W176" s="169">
        <f>V176*K176</f>
        <v>0</v>
      </c>
      <c r="X176" s="169">
        <v>0</v>
      </c>
      <c r="Y176" s="169">
        <f>X176*K176</f>
        <v>0</v>
      </c>
      <c r="Z176" s="169">
        <v>0</v>
      </c>
      <c r="AA176" s="170">
        <f>Z176*K176</f>
        <v>0</v>
      </c>
      <c r="AR176" s="22" t="s">
        <v>332</v>
      </c>
      <c r="AT176" s="22" t="s">
        <v>255</v>
      </c>
      <c r="AU176" s="22" t="s">
        <v>109</v>
      </c>
      <c r="AY176" s="22" t="s">
        <v>151</v>
      </c>
      <c r="BE176" s="109">
        <f>IF(U176="základní",N176,0)</f>
        <v>0</v>
      </c>
      <c r="BF176" s="109">
        <f>IF(U176="snížená",N176,0)</f>
        <v>0</v>
      </c>
      <c r="BG176" s="109">
        <f>IF(U176="zákl. přenesená",N176,0)</f>
        <v>0</v>
      </c>
      <c r="BH176" s="109">
        <f>IF(U176="sníž. přenesená",N176,0)</f>
        <v>0</v>
      </c>
      <c r="BI176" s="109">
        <f>IF(U176="nulová",N176,0)</f>
        <v>0</v>
      </c>
      <c r="BJ176" s="22" t="s">
        <v>82</v>
      </c>
      <c r="BK176" s="109">
        <f>ROUND(L176*K176,2)</f>
        <v>0</v>
      </c>
      <c r="BL176" s="22" t="s">
        <v>247</v>
      </c>
      <c r="BM176" s="22" t="s">
        <v>823</v>
      </c>
    </row>
    <row r="177" spans="2:65" s="12" customFormat="1" ht="38.25" customHeight="1">
      <c r="B177" s="187"/>
      <c r="C177" s="188"/>
      <c r="D177" s="188"/>
      <c r="E177" s="189" t="s">
        <v>5</v>
      </c>
      <c r="F177" s="284" t="s">
        <v>824</v>
      </c>
      <c r="G177" s="285"/>
      <c r="H177" s="285"/>
      <c r="I177" s="285"/>
      <c r="J177" s="188"/>
      <c r="K177" s="189" t="s">
        <v>5</v>
      </c>
      <c r="L177" s="188"/>
      <c r="M177" s="188"/>
      <c r="N177" s="188"/>
      <c r="O177" s="188"/>
      <c r="P177" s="188"/>
      <c r="Q177" s="188"/>
      <c r="R177" s="190"/>
      <c r="T177" s="191"/>
      <c r="U177" s="188"/>
      <c r="V177" s="188"/>
      <c r="W177" s="188"/>
      <c r="X177" s="188"/>
      <c r="Y177" s="188"/>
      <c r="Z177" s="188"/>
      <c r="AA177" s="192"/>
      <c r="AT177" s="193" t="s">
        <v>159</v>
      </c>
      <c r="AU177" s="193" t="s">
        <v>109</v>
      </c>
      <c r="AV177" s="12" t="s">
        <v>82</v>
      </c>
      <c r="AW177" s="12" t="s">
        <v>32</v>
      </c>
      <c r="AX177" s="12" t="s">
        <v>74</v>
      </c>
      <c r="AY177" s="193" t="s">
        <v>151</v>
      </c>
    </row>
    <row r="178" spans="2:65" s="12" customFormat="1" ht="38.25" customHeight="1">
      <c r="B178" s="187"/>
      <c r="C178" s="188"/>
      <c r="D178" s="188"/>
      <c r="E178" s="189" t="s">
        <v>5</v>
      </c>
      <c r="F178" s="288" t="s">
        <v>825</v>
      </c>
      <c r="G178" s="289"/>
      <c r="H178" s="289"/>
      <c r="I178" s="289"/>
      <c r="J178" s="188"/>
      <c r="K178" s="189" t="s">
        <v>5</v>
      </c>
      <c r="L178" s="188"/>
      <c r="M178" s="188"/>
      <c r="N178" s="188"/>
      <c r="O178" s="188"/>
      <c r="P178" s="188"/>
      <c r="Q178" s="188"/>
      <c r="R178" s="190"/>
      <c r="T178" s="191"/>
      <c r="U178" s="188"/>
      <c r="V178" s="188"/>
      <c r="W178" s="188"/>
      <c r="X178" s="188"/>
      <c r="Y178" s="188"/>
      <c r="Z178" s="188"/>
      <c r="AA178" s="192"/>
      <c r="AT178" s="193" t="s">
        <v>159</v>
      </c>
      <c r="AU178" s="193" t="s">
        <v>109</v>
      </c>
      <c r="AV178" s="12" t="s">
        <v>82</v>
      </c>
      <c r="AW178" s="12" t="s">
        <v>32</v>
      </c>
      <c r="AX178" s="12" t="s">
        <v>74</v>
      </c>
      <c r="AY178" s="193" t="s">
        <v>151</v>
      </c>
    </row>
    <row r="179" spans="2:65" s="10" customFormat="1" ht="16.5" customHeight="1">
      <c r="B179" s="171"/>
      <c r="C179" s="172"/>
      <c r="D179" s="172"/>
      <c r="E179" s="173" t="s">
        <v>5</v>
      </c>
      <c r="F179" s="280" t="s">
        <v>514</v>
      </c>
      <c r="G179" s="281"/>
      <c r="H179" s="281"/>
      <c r="I179" s="281"/>
      <c r="J179" s="172"/>
      <c r="K179" s="174">
        <v>1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159</v>
      </c>
      <c r="AU179" s="178" t="s">
        <v>109</v>
      </c>
      <c r="AV179" s="10" t="s">
        <v>109</v>
      </c>
      <c r="AW179" s="10" t="s">
        <v>32</v>
      </c>
      <c r="AX179" s="10" t="s">
        <v>82</v>
      </c>
      <c r="AY179" s="178" t="s">
        <v>151</v>
      </c>
    </row>
    <row r="180" spans="2:65" s="1" customFormat="1" ht="16.5" customHeight="1">
      <c r="B180" s="135"/>
      <c r="C180" s="202" t="s">
        <v>340</v>
      </c>
      <c r="D180" s="202" t="s">
        <v>255</v>
      </c>
      <c r="E180" s="203" t="s">
        <v>826</v>
      </c>
      <c r="F180" s="290" t="s">
        <v>827</v>
      </c>
      <c r="G180" s="290"/>
      <c r="H180" s="290"/>
      <c r="I180" s="290"/>
      <c r="J180" s="204" t="s">
        <v>507</v>
      </c>
      <c r="K180" s="205">
        <v>1</v>
      </c>
      <c r="L180" s="291">
        <v>0</v>
      </c>
      <c r="M180" s="291"/>
      <c r="N180" s="292">
        <f>ROUND(L180*K180,2)</f>
        <v>0</v>
      </c>
      <c r="O180" s="277"/>
      <c r="P180" s="277"/>
      <c r="Q180" s="277"/>
      <c r="R180" s="138"/>
      <c r="T180" s="168" t="s">
        <v>5</v>
      </c>
      <c r="U180" s="47" t="s">
        <v>39</v>
      </c>
      <c r="V180" s="39"/>
      <c r="W180" s="169">
        <f>V180*K180</f>
        <v>0</v>
      </c>
      <c r="X180" s="169">
        <v>0</v>
      </c>
      <c r="Y180" s="169">
        <f>X180*K180</f>
        <v>0</v>
      </c>
      <c r="Z180" s="169">
        <v>0</v>
      </c>
      <c r="AA180" s="170">
        <f>Z180*K180</f>
        <v>0</v>
      </c>
      <c r="AR180" s="22" t="s">
        <v>332</v>
      </c>
      <c r="AT180" s="22" t="s">
        <v>255</v>
      </c>
      <c r="AU180" s="22" t="s">
        <v>109</v>
      </c>
      <c r="AY180" s="22" t="s">
        <v>151</v>
      </c>
      <c r="BE180" s="109">
        <f>IF(U180="základní",N180,0)</f>
        <v>0</v>
      </c>
      <c r="BF180" s="109">
        <f>IF(U180="snížená",N180,0)</f>
        <v>0</v>
      </c>
      <c r="BG180" s="109">
        <f>IF(U180="zákl. přenesená",N180,0)</f>
        <v>0</v>
      </c>
      <c r="BH180" s="109">
        <f>IF(U180="sníž. přenesená",N180,0)</f>
        <v>0</v>
      </c>
      <c r="BI180" s="109">
        <f>IF(U180="nulová",N180,0)</f>
        <v>0</v>
      </c>
      <c r="BJ180" s="22" t="s">
        <v>82</v>
      </c>
      <c r="BK180" s="109">
        <f>ROUND(L180*K180,2)</f>
        <v>0</v>
      </c>
      <c r="BL180" s="22" t="s">
        <v>247</v>
      </c>
      <c r="BM180" s="22" t="s">
        <v>828</v>
      </c>
    </row>
    <row r="181" spans="2:65" s="10" customFormat="1" ht="38.25" customHeight="1">
      <c r="B181" s="171"/>
      <c r="C181" s="172"/>
      <c r="D181" s="172"/>
      <c r="E181" s="173" t="s">
        <v>5</v>
      </c>
      <c r="F181" s="278" t="s">
        <v>829</v>
      </c>
      <c r="G181" s="279"/>
      <c r="H181" s="279"/>
      <c r="I181" s="279"/>
      <c r="J181" s="172"/>
      <c r="K181" s="174">
        <v>1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159</v>
      </c>
      <c r="AU181" s="178" t="s">
        <v>109</v>
      </c>
      <c r="AV181" s="10" t="s">
        <v>109</v>
      </c>
      <c r="AW181" s="10" t="s">
        <v>32</v>
      </c>
      <c r="AX181" s="10" t="s">
        <v>82</v>
      </c>
      <c r="AY181" s="178" t="s">
        <v>151</v>
      </c>
    </row>
    <row r="182" spans="2:65" s="1" customFormat="1" ht="16.5" customHeight="1">
      <c r="B182" s="135"/>
      <c r="C182" s="202" t="s">
        <v>344</v>
      </c>
      <c r="D182" s="202" t="s">
        <v>255</v>
      </c>
      <c r="E182" s="203" t="s">
        <v>830</v>
      </c>
      <c r="F182" s="290" t="s">
        <v>831</v>
      </c>
      <c r="G182" s="290"/>
      <c r="H182" s="290"/>
      <c r="I182" s="290"/>
      <c r="J182" s="204" t="s">
        <v>507</v>
      </c>
      <c r="K182" s="205">
        <v>1</v>
      </c>
      <c r="L182" s="291">
        <v>0</v>
      </c>
      <c r="M182" s="291"/>
      <c r="N182" s="292">
        <f>ROUND(L182*K182,2)</f>
        <v>0</v>
      </c>
      <c r="O182" s="277"/>
      <c r="P182" s="277"/>
      <c r="Q182" s="277"/>
      <c r="R182" s="138"/>
      <c r="T182" s="168" t="s">
        <v>5</v>
      </c>
      <c r="U182" s="47" t="s">
        <v>39</v>
      </c>
      <c r="V182" s="39"/>
      <c r="W182" s="169">
        <f>V182*K182</f>
        <v>0</v>
      </c>
      <c r="X182" s="169">
        <v>0</v>
      </c>
      <c r="Y182" s="169">
        <f>X182*K182</f>
        <v>0</v>
      </c>
      <c r="Z182" s="169">
        <v>0</v>
      </c>
      <c r="AA182" s="170">
        <f>Z182*K182</f>
        <v>0</v>
      </c>
      <c r="AR182" s="22" t="s">
        <v>332</v>
      </c>
      <c r="AT182" s="22" t="s">
        <v>255</v>
      </c>
      <c r="AU182" s="22" t="s">
        <v>109</v>
      </c>
      <c r="AY182" s="22" t="s">
        <v>151</v>
      </c>
      <c r="BE182" s="109">
        <f>IF(U182="základní",N182,0)</f>
        <v>0</v>
      </c>
      <c r="BF182" s="109">
        <f>IF(U182="snížená",N182,0)</f>
        <v>0</v>
      </c>
      <c r="BG182" s="109">
        <f>IF(U182="zákl. přenesená",N182,0)</f>
        <v>0</v>
      </c>
      <c r="BH182" s="109">
        <f>IF(U182="sníž. přenesená",N182,0)</f>
        <v>0</v>
      </c>
      <c r="BI182" s="109">
        <f>IF(U182="nulová",N182,0)</f>
        <v>0</v>
      </c>
      <c r="BJ182" s="22" t="s">
        <v>82</v>
      </c>
      <c r="BK182" s="109">
        <f>ROUND(L182*K182,2)</f>
        <v>0</v>
      </c>
      <c r="BL182" s="22" t="s">
        <v>247</v>
      </c>
      <c r="BM182" s="22" t="s">
        <v>832</v>
      </c>
    </row>
    <row r="183" spans="2:65" s="12" customFormat="1" ht="38.25" customHeight="1">
      <c r="B183" s="187"/>
      <c r="C183" s="188"/>
      <c r="D183" s="188"/>
      <c r="E183" s="189" t="s">
        <v>5</v>
      </c>
      <c r="F183" s="284" t="s">
        <v>833</v>
      </c>
      <c r="G183" s="285"/>
      <c r="H183" s="285"/>
      <c r="I183" s="285"/>
      <c r="J183" s="188"/>
      <c r="K183" s="189" t="s">
        <v>5</v>
      </c>
      <c r="L183" s="188"/>
      <c r="M183" s="188"/>
      <c r="N183" s="188"/>
      <c r="O183" s="188"/>
      <c r="P183" s="188"/>
      <c r="Q183" s="188"/>
      <c r="R183" s="190"/>
      <c r="T183" s="191"/>
      <c r="U183" s="188"/>
      <c r="V183" s="188"/>
      <c r="W183" s="188"/>
      <c r="X183" s="188"/>
      <c r="Y183" s="188"/>
      <c r="Z183" s="188"/>
      <c r="AA183" s="192"/>
      <c r="AT183" s="193" t="s">
        <v>159</v>
      </c>
      <c r="AU183" s="193" t="s">
        <v>109</v>
      </c>
      <c r="AV183" s="12" t="s">
        <v>82</v>
      </c>
      <c r="AW183" s="12" t="s">
        <v>32</v>
      </c>
      <c r="AX183" s="12" t="s">
        <v>74</v>
      </c>
      <c r="AY183" s="193" t="s">
        <v>151</v>
      </c>
    </row>
    <row r="184" spans="2:65" s="12" customFormat="1" ht="38.25" customHeight="1">
      <c r="B184" s="187"/>
      <c r="C184" s="188"/>
      <c r="D184" s="188"/>
      <c r="E184" s="189" t="s">
        <v>5</v>
      </c>
      <c r="F184" s="288" t="s">
        <v>834</v>
      </c>
      <c r="G184" s="289"/>
      <c r="H184" s="289"/>
      <c r="I184" s="289"/>
      <c r="J184" s="188"/>
      <c r="K184" s="189" t="s">
        <v>5</v>
      </c>
      <c r="L184" s="188"/>
      <c r="M184" s="188"/>
      <c r="N184" s="188"/>
      <c r="O184" s="188"/>
      <c r="P184" s="188"/>
      <c r="Q184" s="188"/>
      <c r="R184" s="190"/>
      <c r="T184" s="191"/>
      <c r="U184" s="188"/>
      <c r="V184" s="188"/>
      <c r="W184" s="188"/>
      <c r="X184" s="188"/>
      <c r="Y184" s="188"/>
      <c r="Z184" s="188"/>
      <c r="AA184" s="192"/>
      <c r="AT184" s="193" t="s">
        <v>159</v>
      </c>
      <c r="AU184" s="193" t="s">
        <v>109</v>
      </c>
      <c r="AV184" s="12" t="s">
        <v>82</v>
      </c>
      <c r="AW184" s="12" t="s">
        <v>32</v>
      </c>
      <c r="AX184" s="12" t="s">
        <v>74</v>
      </c>
      <c r="AY184" s="193" t="s">
        <v>151</v>
      </c>
    </row>
    <row r="185" spans="2:65" s="10" customFormat="1" ht="16.5" customHeight="1">
      <c r="B185" s="171"/>
      <c r="C185" s="172"/>
      <c r="D185" s="172"/>
      <c r="E185" s="173" t="s">
        <v>5</v>
      </c>
      <c r="F185" s="280" t="s">
        <v>514</v>
      </c>
      <c r="G185" s="281"/>
      <c r="H185" s="281"/>
      <c r="I185" s="281"/>
      <c r="J185" s="172"/>
      <c r="K185" s="174">
        <v>1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159</v>
      </c>
      <c r="AU185" s="178" t="s">
        <v>109</v>
      </c>
      <c r="AV185" s="10" t="s">
        <v>109</v>
      </c>
      <c r="AW185" s="10" t="s">
        <v>32</v>
      </c>
      <c r="AX185" s="10" t="s">
        <v>82</v>
      </c>
      <c r="AY185" s="178" t="s">
        <v>151</v>
      </c>
    </row>
    <row r="186" spans="2:65" s="1" customFormat="1" ht="16.5" customHeight="1">
      <c r="B186" s="135"/>
      <c r="C186" s="202" t="s">
        <v>348</v>
      </c>
      <c r="D186" s="202" t="s">
        <v>255</v>
      </c>
      <c r="E186" s="203" t="s">
        <v>835</v>
      </c>
      <c r="F186" s="290" t="s">
        <v>836</v>
      </c>
      <c r="G186" s="290"/>
      <c r="H186" s="290"/>
      <c r="I186" s="290"/>
      <c r="J186" s="204" t="s">
        <v>507</v>
      </c>
      <c r="K186" s="205">
        <v>1</v>
      </c>
      <c r="L186" s="291">
        <v>0</v>
      </c>
      <c r="M186" s="291"/>
      <c r="N186" s="292">
        <f>ROUND(L186*K186,2)</f>
        <v>0</v>
      </c>
      <c r="O186" s="277"/>
      <c r="P186" s="277"/>
      <c r="Q186" s="277"/>
      <c r="R186" s="138"/>
      <c r="T186" s="168" t="s">
        <v>5</v>
      </c>
      <c r="U186" s="47" t="s">
        <v>39</v>
      </c>
      <c r="V186" s="39"/>
      <c r="W186" s="169">
        <f>V186*K186</f>
        <v>0</v>
      </c>
      <c r="X186" s="169">
        <v>0</v>
      </c>
      <c r="Y186" s="169">
        <f>X186*K186</f>
        <v>0</v>
      </c>
      <c r="Z186" s="169">
        <v>0</v>
      </c>
      <c r="AA186" s="170">
        <f>Z186*K186</f>
        <v>0</v>
      </c>
      <c r="AR186" s="22" t="s">
        <v>332</v>
      </c>
      <c r="AT186" s="22" t="s">
        <v>255</v>
      </c>
      <c r="AU186" s="22" t="s">
        <v>109</v>
      </c>
      <c r="AY186" s="22" t="s">
        <v>151</v>
      </c>
      <c r="BE186" s="109">
        <f>IF(U186="základní",N186,0)</f>
        <v>0</v>
      </c>
      <c r="BF186" s="109">
        <f>IF(U186="snížená",N186,0)</f>
        <v>0</v>
      </c>
      <c r="BG186" s="109">
        <f>IF(U186="zákl. přenesená",N186,0)</f>
        <v>0</v>
      </c>
      <c r="BH186" s="109">
        <f>IF(U186="sníž. přenesená",N186,0)</f>
        <v>0</v>
      </c>
      <c r="BI186" s="109">
        <f>IF(U186="nulová",N186,0)</f>
        <v>0</v>
      </c>
      <c r="BJ186" s="22" t="s">
        <v>82</v>
      </c>
      <c r="BK186" s="109">
        <f>ROUND(L186*K186,2)</f>
        <v>0</v>
      </c>
      <c r="BL186" s="22" t="s">
        <v>247</v>
      </c>
      <c r="BM186" s="22" t="s">
        <v>837</v>
      </c>
    </row>
    <row r="187" spans="2:65" s="12" customFormat="1" ht="38.25" customHeight="1">
      <c r="B187" s="187"/>
      <c r="C187" s="188"/>
      <c r="D187" s="188"/>
      <c r="E187" s="189" t="s">
        <v>5</v>
      </c>
      <c r="F187" s="284" t="s">
        <v>838</v>
      </c>
      <c r="G187" s="285"/>
      <c r="H187" s="285"/>
      <c r="I187" s="285"/>
      <c r="J187" s="188"/>
      <c r="K187" s="189" t="s">
        <v>5</v>
      </c>
      <c r="L187" s="188"/>
      <c r="M187" s="188"/>
      <c r="N187" s="188"/>
      <c r="O187" s="188"/>
      <c r="P187" s="188"/>
      <c r="Q187" s="188"/>
      <c r="R187" s="190"/>
      <c r="T187" s="191"/>
      <c r="U187" s="188"/>
      <c r="V187" s="188"/>
      <c r="W187" s="188"/>
      <c r="X187" s="188"/>
      <c r="Y187" s="188"/>
      <c r="Z187" s="188"/>
      <c r="AA187" s="192"/>
      <c r="AT187" s="193" t="s">
        <v>159</v>
      </c>
      <c r="AU187" s="193" t="s">
        <v>109</v>
      </c>
      <c r="AV187" s="12" t="s">
        <v>82</v>
      </c>
      <c r="AW187" s="12" t="s">
        <v>32</v>
      </c>
      <c r="AX187" s="12" t="s">
        <v>74</v>
      </c>
      <c r="AY187" s="193" t="s">
        <v>151</v>
      </c>
    </row>
    <row r="188" spans="2:65" s="12" customFormat="1" ht="38.25" customHeight="1">
      <c r="B188" s="187"/>
      <c r="C188" s="188"/>
      <c r="D188" s="188"/>
      <c r="E188" s="189" t="s">
        <v>5</v>
      </c>
      <c r="F188" s="288" t="s">
        <v>839</v>
      </c>
      <c r="G188" s="289"/>
      <c r="H188" s="289"/>
      <c r="I188" s="289"/>
      <c r="J188" s="188"/>
      <c r="K188" s="189" t="s">
        <v>5</v>
      </c>
      <c r="L188" s="188"/>
      <c r="M188" s="188"/>
      <c r="N188" s="188"/>
      <c r="O188" s="188"/>
      <c r="P188" s="188"/>
      <c r="Q188" s="188"/>
      <c r="R188" s="190"/>
      <c r="T188" s="191"/>
      <c r="U188" s="188"/>
      <c r="V188" s="188"/>
      <c r="W188" s="188"/>
      <c r="X188" s="188"/>
      <c r="Y188" s="188"/>
      <c r="Z188" s="188"/>
      <c r="AA188" s="192"/>
      <c r="AT188" s="193" t="s">
        <v>159</v>
      </c>
      <c r="AU188" s="193" t="s">
        <v>109</v>
      </c>
      <c r="AV188" s="12" t="s">
        <v>82</v>
      </c>
      <c r="AW188" s="12" t="s">
        <v>32</v>
      </c>
      <c r="AX188" s="12" t="s">
        <v>74</v>
      </c>
      <c r="AY188" s="193" t="s">
        <v>151</v>
      </c>
    </row>
    <row r="189" spans="2:65" s="12" customFormat="1" ht="38.25" customHeight="1">
      <c r="B189" s="187"/>
      <c r="C189" s="188"/>
      <c r="D189" s="188"/>
      <c r="E189" s="189" t="s">
        <v>5</v>
      </c>
      <c r="F189" s="288" t="s">
        <v>840</v>
      </c>
      <c r="G189" s="289"/>
      <c r="H189" s="289"/>
      <c r="I189" s="289"/>
      <c r="J189" s="188"/>
      <c r="K189" s="189" t="s">
        <v>5</v>
      </c>
      <c r="L189" s="188"/>
      <c r="M189" s="188"/>
      <c r="N189" s="188"/>
      <c r="O189" s="188"/>
      <c r="P189" s="188"/>
      <c r="Q189" s="188"/>
      <c r="R189" s="190"/>
      <c r="T189" s="191"/>
      <c r="U189" s="188"/>
      <c r="V189" s="188"/>
      <c r="W189" s="188"/>
      <c r="X189" s="188"/>
      <c r="Y189" s="188"/>
      <c r="Z189" s="188"/>
      <c r="AA189" s="192"/>
      <c r="AT189" s="193" t="s">
        <v>159</v>
      </c>
      <c r="AU189" s="193" t="s">
        <v>109</v>
      </c>
      <c r="AV189" s="12" t="s">
        <v>82</v>
      </c>
      <c r="AW189" s="12" t="s">
        <v>32</v>
      </c>
      <c r="AX189" s="12" t="s">
        <v>74</v>
      </c>
      <c r="AY189" s="193" t="s">
        <v>151</v>
      </c>
    </row>
    <row r="190" spans="2:65" s="12" customFormat="1" ht="38.25" customHeight="1">
      <c r="B190" s="187"/>
      <c r="C190" s="188"/>
      <c r="D190" s="188"/>
      <c r="E190" s="189" t="s">
        <v>5</v>
      </c>
      <c r="F190" s="288" t="s">
        <v>841</v>
      </c>
      <c r="G190" s="289"/>
      <c r="H190" s="289"/>
      <c r="I190" s="289"/>
      <c r="J190" s="188"/>
      <c r="K190" s="189" t="s">
        <v>5</v>
      </c>
      <c r="L190" s="188"/>
      <c r="M190" s="188"/>
      <c r="N190" s="188"/>
      <c r="O190" s="188"/>
      <c r="P190" s="188"/>
      <c r="Q190" s="188"/>
      <c r="R190" s="190"/>
      <c r="T190" s="191"/>
      <c r="U190" s="188"/>
      <c r="V190" s="188"/>
      <c r="W190" s="188"/>
      <c r="X190" s="188"/>
      <c r="Y190" s="188"/>
      <c r="Z190" s="188"/>
      <c r="AA190" s="192"/>
      <c r="AT190" s="193" t="s">
        <v>159</v>
      </c>
      <c r="AU190" s="193" t="s">
        <v>109</v>
      </c>
      <c r="AV190" s="12" t="s">
        <v>82</v>
      </c>
      <c r="AW190" s="12" t="s">
        <v>32</v>
      </c>
      <c r="AX190" s="12" t="s">
        <v>74</v>
      </c>
      <c r="AY190" s="193" t="s">
        <v>151</v>
      </c>
    </row>
    <row r="191" spans="2:65" s="12" customFormat="1" ht="38.25" customHeight="1">
      <c r="B191" s="187"/>
      <c r="C191" s="188"/>
      <c r="D191" s="188"/>
      <c r="E191" s="189" t="s">
        <v>5</v>
      </c>
      <c r="F191" s="288" t="s">
        <v>842</v>
      </c>
      <c r="G191" s="289"/>
      <c r="H191" s="289"/>
      <c r="I191" s="289"/>
      <c r="J191" s="188"/>
      <c r="K191" s="189" t="s">
        <v>5</v>
      </c>
      <c r="L191" s="188"/>
      <c r="M191" s="188"/>
      <c r="N191" s="188"/>
      <c r="O191" s="188"/>
      <c r="P191" s="188"/>
      <c r="Q191" s="188"/>
      <c r="R191" s="190"/>
      <c r="T191" s="191"/>
      <c r="U191" s="188"/>
      <c r="V191" s="188"/>
      <c r="W191" s="188"/>
      <c r="X191" s="188"/>
      <c r="Y191" s="188"/>
      <c r="Z191" s="188"/>
      <c r="AA191" s="192"/>
      <c r="AT191" s="193" t="s">
        <v>159</v>
      </c>
      <c r="AU191" s="193" t="s">
        <v>109</v>
      </c>
      <c r="AV191" s="12" t="s">
        <v>82</v>
      </c>
      <c r="AW191" s="12" t="s">
        <v>32</v>
      </c>
      <c r="AX191" s="12" t="s">
        <v>74</v>
      </c>
      <c r="AY191" s="193" t="s">
        <v>151</v>
      </c>
    </row>
    <row r="192" spans="2:65" s="10" customFormat="1" ht="16.5" customHeight="1">
      <c r="B192" s="171"/>
      <c r="C192" s="172"/>
      <c r="D192" s="172"/>
      <c r="E192" s="173" t="s">
        <v>5</v>
      </c>
      <c r="F192" s="280" t="s">
        <v>514</v>
      </c>
      <c r="G192" s="281"/>
      <c r="H192" s="281"/>
      <c r="I192" s="281"/>
      <c r="J192" s="172"/>
      <c r="K192" s="174">
        <v>1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159</v>
      </c>
      <c r="AU192" s="178" t="s">
        <v>109</v>
      </c>
      <c r="AV192" s="10" t="s">
        <v>109</v>
      </c>
      <c r="AW192" s="10" t="s">
        <v>32</v>
      </c>
      <c r="AX192" s="10" t="s">
        <v>82</v>
      </c>
      <c r="AY192" s="178" t="s">
        <v>151</v>
      </c>
    </row>
    <row r="193" spans="2:65" s="1" customFormat="1" ht="16.5" customHeight="1">
      <c r="B193" s="135"/>
      <c r="C193" s="202" t="s">
        <v>352</v>
      </c>
      <c r="D193" s="202" t="s">
        <v>255</v>
      </c>
      <c r="E193" s="203" t="s">
        <v>843</v>
      </c>
      <c r="F193" s="290" t="s">
        <v>844</v>
      </c>
      <c r="G193" s="290"/>
      <c r="H193" s="290"/>
      <c r="I193" s="290"/>
      <c r="J193" s="204" t="s">
        <v>326</v>
      </c>
      <c r="K193" s="205">
        <v>1</v>
      </c>
      <c r="L193" s="291">
        <v>0</v>
      </c>
      <c r="M193" s="291"/>
      <c r="N193" s="292">
        <f>ROUND(L193*K193,2)</f>
        <v>0</v>
      </c>
      <c r="O193" s="277"/>
      <c r="P193" s="277"/>
      <c r="Q193" s="277"/>
      <c r="R193" s="138"/>
      <c r="T193" s="168" t="s">
        <v>5</v>
      </c>
      <c r="U193" s="47" t="s">
        <v>39</v>
      </c>
      <c r="V193" s="39"/>
      <c r="W193" s="169">
        <f>V193*K193</f>
        <v>0</v>
      </c>
      <c r="X193" s="169">
        <v>0</v>
      </c>
      <c r="Y193" s="169">
        <f>X193*K193</f>
        <v>0</v>
      </c>
      <c r="Z193" s="169">
        <v>0</v>
      </c>
      <c r="AA193" s="170">
        <f>Z193*K193</f>
        <v>0</v>
      </c>
      <c r="AR193" s="22" t="s">
        <v>332</v>
      </c>
      <c r="AT193" s="22" t="s">
        <v>255</v>
      </c>
      <c r="AU193" s="22" t="s">
        <v>109</v>
      </c>
      <c r="AY193" s="22" t="s">
        <v>151</v>
      </c>
      <c r="BE193" s="109">
        <f>IF(U193="základní",N193,0)</f>
        <v>0</v>
      </c>
      <c r="BF193" s="109">
        <f>IF(U193="snížená",N193,0)</f>
        <v>0</v>
      </c>
      <c r="BG193" s="109">
        <f>IF(U193="zákl. přenesená",N193,0)</f>
        <v>0</v>
      </c>
      <c r="BH193" s="109">
        <f>IF(U193="sníž. přenesená",N193,0)</f>
        <v>0</v>
      </c>
      <c r="BI193" s="109">
        <f>IF(U193="nulová",N193,0)</f>
        <v>0</v>
      </c>
      <c r="BJ193" s="22" t="s">
        <v>82</v>
      </c>
      <c r="BK193" s="109">
        <f>ROUND(L193*K193,2)</f>
        <v>0</v>
      </c>
      <c r="BL193" s="22" t="s">
        <v>247</v>
      </c>
      <c r="BM193" s="22" t="s">
        <v>845</v>
      </c>
    </row>
    <row r="194" spans="2:65" s="12" customFormat="1" ht="38.25" customHeight="1">
      <c r="B194" s="187"/>
      <c r="C194" s="188"/>
      <c r="D194" s="188"/>
      <c r="E194" s="189" t="s">
        <v>5</v>
      </c>
      <c r="F194" s="284" t="s">
        <v>846</v>
      </c>
      <c r="G194" s="285"/>
      <c r="H194" s="285"/>
      <c r="I194" s="285"/>
      <c r="J194" s="188"/>
      <c r="K194" s="189" t="s">
        <v>5</v>
      </c>
      <c r="L194" s="188"/>
      <c r="M194" s="188"/>
      <c r="N194" s="188"/>
      <c r="O194" s="188"/>
      <c r="P194" s="188"/>
      <c r="Q194" s="188"/>
      <c r="R194" s="190"/>
      <c r="T194" s="191"/>
      <c r="U194" s="188"/>
      <c r="V194" s="188"/>
      <c r="W194" s="188"/>
      <c r="X194" s="188"/>
      <c r="Y194" s="188"/>
      <c r="Z194" s="188"/>
      <c r="AA194" s="192"/>
      <c r="AT194" s="193" t="s">
        <v>159</v>
      </c>
      <c r="AU194" s="193" t="s">
        <v>109</v>
      </c>
      <c r="AV194" s="12" t="s">
        <v>82</v>
      </c>
      <c r="AW194" s="12" t="s">
        <v>32</v>
      </c>
      <c r="AX194" s="12" t="s">
        <v>74</v>
      </c>
      <c r="AY194" s="193" t="s">
        <v>151</v>
      </c>
    </row>
    <row r="195" spans="2:65" s="10" customFormat="1" ht="16.5" customHeight="1">
      <c r="B195" s="171"/>
      <c r="C195" s="172"/>
      <c r="D195" s="172"/>
      <c r="E195" s="173" t="s">
        <v>5</v>
      </c>
      <c r="F195" s="280" t="s">
        <v>847</v>
      </c>
      <c r="G195" s="281"/>
      <c r="H195" s="281"/>
      <c r="I195" s="281"/>
      <c r="J195" s="172"/>
      <c r="K195" s="174">
        <v>1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159</v>
      </c>
      <c r="AU195" s="178" t="s">
        <v>109</v>
      </c>
      <c r="AV195" s="10" t="s">
        <v>109</v>
      </c>
      <c r="AW195" s="10" t="s">
        <v>32</v>
      </c>
      <c r="AX195" s="10" t="s">
        <v>82</v>
      </c>
      <c r="AY195" s="178" t="s">
        <v>151</v>
      </c>
    </row>
    <row r="196" spans="2:65" s="9" customFormat="1" ht="37.35" customHeight="1">
      <c r="B196" s="153"/>
      <c r="C196" s="154"/>
      <c r="D196" s="155" t="s">
        <v>713</v>
      </c>
      <c r="E196" s="155"/>
      <c r="F196" s="155"/>
      <c r="G196" s="155"/>
      <c r="H196" s="155"/>
      <c r="I196" s="155"/>
      <c r="J196" s="155"/>
      <c r="K196" s="155"/>
      <c r="L196" s="155"/>
      <c r="M196" s="155"/>
      <c r="N196" s="295">
        <f>BK196</f>
        <v>0</v>
      </c>
      <c r="O196" s="267"/>
      <c r="P196" s="267"/>
      <c r="Q196" s="267"/>
      <c r="R196" s="156"/>
      <c r="T196" s="157"/>
      <c r="U196" s="154"/>
      <c r="V196" s="154"/>
      <c r="W196" s="158">
        <f>W197</f>
        <v>0</v>
      </c>
      <c r="X196" s="154"/>
      <c r="Y196" s="158">
        <f>Y197</f>
        <v>0</v>
      </c>
      <c r="Z196" s="154"/>
      <c r="AA196" s="159">
        <f>AA197</f>
        <v>0</v>
      </c>
      <c r="AR196" s="160" t="s">
        <v>167</v>
      </c>
      <c r="AT196" s="161" t="s">
        <v>73</v>
      </c>
      <c r="AU196" s="161" t="s">
        <v>74</v>
      </c>
      <c r="AY196" s="160" t="s">
        <v>151</v>
      </c>
      <c r="BK196" s="162">
        <f>BK197</f>
        <v>0</v>
      </c>
    </row>
    <row r="197" spans="2:65" s="9" customFormat="1" ht="19.899999999999999" customHeight="1">
      <c r="B197" s="153"/>
      <c r="C197" s="154"/>
      <c r="D197" s="163" t="s">
        <v>714</v>
      </c>
      <c r="E197" s="163"/>
      <c r="F197" s="163"/>
      <c r="G197" s="163"/>
      <c r="H197" s="163"/>
      <c r="I197" s="163"/>
      <c r="J197" s="163"/>
      <c r="K197" s="163"/>
      <c r="L197" s="163"/>
      <c r="M197" s="163"/>
      <c r="N197" s="296">
        <f>BK197</f>
        <v>0</v>
      </c>
      <c r="O197" s="297"/>
      <c r="P197" s="297"/>
      <c r="Q197" s="297"/>
      <c r="R197" s="156"/>
      <c r="T197" s="157"/>
      <c r="U197" s="154"/>
      <c r="V197" s="154"/>
      <c r="W197" s="158">
        <f>SUM(W198:W218)</f>
        <v>0</v>
      </c>
      <c r="X197" s="154"/>
      <c r="Y197" s="158">
        <f>SUM(Y198:Y218)</f>
        <v>0</v>
      </c>
      <c r="Z197" s="154"/>
      <c r="AA197" s="159">
        <f>SUM(AA198:AA218)</f>
        <v>0</v>
      </c>
      <c r="AR197" s="160" t="s">
        <v>167</v>
      </c>
      <c r="AT197" s="161" t="s">
        <v>73</v>
      </c>
      <c r="AU197" s="161" t="s">
        <v>82</v>
      </c>
      <c r="AY197" s="160" t="s">
        <v>151</v>
      </c>
      <c r="BK197" s="162">
        <f>SUM(BK198:BK218)</f>
        <v>0</v>
      </c>
    </row>
    <row r="198" spans="2:65" s="1" customFormat="1" ht="16.5" customHeight="1">
      <c r="B198" s="135"/>
      <c r="C198" s="202" t="s">
        <v>356</v>
      </c>
      <c r="D198" s="202" t="s">
        <v>255</v>
      </c>
      <c r="E198" s="203" t="s">
        <v>848</v>
      </c>
      <c r="F198" s="290" t="s">
        <v>849</v>
      </c>
      <c r="G198" s="290"/>
      <c r="H198" s="290"/>
      <c r="I198" s="290"/>
      <c r="J198" s="204" t="s">
        <v>170</v>
      </c>
      <c r="K198" s="205">
        <v>10</v>
      </c>
      <c r="L198" s="291">
        <v>0</v>
      </c>
      <c r="M198" s="291"/>
      <c r="N198" s="292">
        <f t="shared" ref="N198:N218" si="25">ROUND(L198*K198,2)</f>
        <v>0</v>
      </c>
      <c r="O198" s="277"/>
      <c r="P198" s="277"/>
      <c r="Q198" s="277"/>
      <c r="R198" s="138"/>
      <c r="T198" s="168" t="s">
        <v>5</v>
      </c>
      <c r="U198" s="47" t="s">
        <v>39</v>
      </c>
      <c r="V198" s="39"/>
      <c r="W198" s="169">
        <f t="shared" ref="W198:W218" si="26">V198*K198</f>
        <v>0</v>
      </c>
      <c r="X198" s="169">
        <v>0</v>
      </c>
      <c r="Y198" s="169">
        <f t="shared" ref="Y198:Y218" si="27">X198*K198</f>
        <v>0</v>
      </c>
      <c r="Z198" s="169">
        <v>0</v>
      </c>
      <c r="AA198" s="170">
        <f t="shared" ref="AA198:AA218" si="28">Z198*K198</f>
        <v>0</v>
      </c>
      <c r="AR198" s="22" t="s">
        <v>850</v>
      </c>
      <c r="AT198" s="22" t="s">
        <v>255</v>
      </c>
      <c r="AU198" s="22" t="s">
        <v>109</v>
      </c>
      <c r="AY198" s="22" t="s">
        <v>151</v>
      </c>
      <c r="BE198" s="109">
        <f t="shared" ref="BE198:BE218" si="29">IF(U198="základní",N198,0)</f>
        <v>0</v>
      </c>
      <c r="BF198" s="109">
        <f t="shared" ref="BF198:BF218" si="30">IF(U198="snížená",N198,0)</f>
        <v>0</v>
      </c>
      <c r="BG198" s="109">
        <f t="shared" ref="BG198:BG218" si="31">IF(U198="zákl. přenesená",N198,0)</f>
        <v>0</v>
      </c>
      <c r="BH198" s="109">
        <f t="shared" ref="BH198:BH218" si="32">IF(U198="sníž. přenesená",N198,0)</f>
        <v>0</v>
      </c>
      <c r="BI198" s="109">
        <f t="shared" ref="BI198:BI218" si="33">IF(U198="nulová",N198,0)</f>
        <v>0</v>
      </c>
      <c r="BJ198" s="22" t="s">
        <v>82</v>
      </c>
      <c r="BK198" s="109">
        <f t="shared" ref="BK198:BK218" si="34">ROUND(L198*K198,2)</f>
        <v>0</v>
      </c>
      <c r="BL198" s="22" t="s">
        <v>460</v>
      </c>
      <c r="BM198" s="22" t="s">
        <v>851</v>
      </c>
    </row>
    <row r="199" spans="2:65" s="1" customFormat="1" ht="16.5" customHeight="1">
      <c r="B199" s="135"/>
      <c r="C199" s="202" t="s">
        <v>360</v>
      </c>
      <c r="D199" s="202" t="s">
        <v>255</v>
      </c>
      <c r="E199" s="203" t="s">
        <v>852</v>
      </c>
      <c r="F199" s="290" t="s">
        <v>853</v>
      </c>
      <c r="G199" s="290"/>
      <c r="H199" s="290"/>
      <c r="I199" s="290"/>
      <c r="J199" s="204" t="s">
        <v>170</v>
      </c>
      <c r="K199" s="205">
        <v>110</v>
      </c>
      <c r="L199" s="291">
        <v>0</v>
      </c>
      <c r="M199" s="291"/>
      <c r="N199" s="292">
        <f t="shared" si="25"/>
        <v>0</v>
      </c>
      <c r="O199" s="277"/>
      <c r="P199" s="277"/>
      <c r="Q199" s="277"/>
      <c r="R199" s="138"/>
      <c r="T199" s="168" t="s">
        <v>5</v>
      </c>
      <c r="U199" s="47" t="s">
        <v>39</v>
      </c>
      <c r="V199" s="39"/>
      <c r="W199" s="169">
        <f t="shared" si="26"/>
        <v>0</v>
      </c>
      <c r="X199" s="169">
        <v>0</v>
      </c>
      <c r="Y199" s="169">
        <f t="shared" si="27"/>
        <v>0</v>
      </c>
      <c r="Z199" s="169">
        <v>0</v>
      </c>
      <c r="AA199" s="170">
        <f t="shared" si="28"/>
        <v>0</v>
      </c>
      <c r="AR199" s="22" t="s">
        <v>850</v>
      </c>
      <c r="AT199" s="22" t="s">
        <v>255</v>
      </c>
      <c r="AU199" s="22" t="s">
        <v>109</v>
      </c>
      <c r="AY199" s="22" t="s">
        <v>151</v>
      </c>
      <c r="BE199" s="109">
        <f t="shared" si="29"/>
        <v>0</v>
      </c>
      <c r="BF199" s="109">
        <f t="shared" si="30"/>
        <v>0</v>
      </c>
      <c r="BG199" s="109">
        <f t="shared" si="31"/>
        <v>0</v>
      </c>
      <c r="BH199" s="109">
        <f t="shared" si="32"/>
        <v>0</v>
      </c>
      <c r="BI199" s="109">
        <f t="shared" si="33"/>
        <v>0</v>
      </c>
      <c r="BJ199" s="22" t="s">
        <v>82</v>
      </c>
      <c r="BK199" s="109">
        <f t="shared" si="34"/>
        <v>0</v>
      </c>
      <c r="BL199" s="22" t="s">
        <v>460</v>
      </c>
      <c r="BM199" s="22" t="s">
        <v>854</v>
      </c>
    </row>
    <row r="200" spans="2:65" s="1" customFormat="1" ht="16.5" customHeight="1">
      <c r="B200" s="135"/>
      <c r="C200" s="202" t="s">
        <v>364</v>
      </c>
      <c r="D200" s="202" t="s">
        <v>255</v>
      </c>
      <c r="E200" s="203" t="s">
        <v>855</v>
      </c>
      <c r="F200" s="290" t="s">
        <v>856</v>
      </c>
      <c r="G200" s="290"/>
      <c r="H200" s="290"/>
      <c r="I200" s="290"/>
      <c r="J200" s="204" t="s">
        <v>170</v>
      </c>
      <c r="K200" s="205">
        <v>14</v>
      </c>
      <c r="L200" s="291">
        <v>0</v>
      </c>
      <c r="M200" s="291"/>
      <c r="N200" s="292">
        <f t="shared" si="25"/>
        <v>0</v>
      </c>
      <c r="O200" s="277"/>
      <c r="P200" s="277"/>
      <c r="Q200" s="277"/>
      <c r="R200" s="138"/>
      <c r="T200" s="168" t="s">
        <v>5</v>
      </c>
      <c r="U200" s="47" t="s">
        <v>39</v>
      </c>
      <c r="V200" s="39"/>
      <c r="W200" s="169">
        <f t="shared" si="26"/>
        <v>0</v>
      </c>
      <c r="X200" s="169">
        <v>0</v>
      </c>
      <c r="Y200" s="169">
        <f t="shared" si="27"/>
        <v>0</v>
      </c>
      <c r="Z200" s="169">
        <v>0</v>
      </c>
      <c r="AA200" s="170">
        <f t="shared" si="28"/>
        <v>0</v>
      </c>
      <c r="AR200" s="22" t="s">
        <v>850</v>
      </c>
      <c r="AT200" s="22" t="s">
        <v>255</v>
      </c>
      <c r="AU200" s="22" t="s">
        <v>109</v>
      </c>
      <c r="AY200" s="22" t="s">
        <v>151</v>
      </c>
      <c r="BE200" s="109">
        <f t="shared" si="29"/>
        <v>0</v>
      </c>
      <c r="BF200" s="109">
        <f t="shared" si="30"/>
        <v>0</v>
      </c>
      <c r="BG200" s="109">
        <f t="shared" si="31"/>
        <v>0</v>
      </c>
      <c r="BH200" s="109">
        <f t="shared" si="32"/>
        <v>0</v>
      </c>
      <c r="BI200" s="109">
        <f t="shared" si="33"/>
        <v>0</v>
      </c>
      <c r="BJ200" s="22" t="s">
        <v>82</v>
      </c>
      <c r="BK200" s="109">
        <f t="shared" si="34"/>
        <v>0</v>
      </c>
      <c r="BL200" s="22" t="s">
        <v>460</v>
      </c>
      <c r="BM200" s="22" t="s">
        <v>857</v>
      </c>
    </row>
    <row r="201" spans="2:65" s="1" customFormat="1" ht="16.5" customHeight="1">
      <c r="B201" s="135"/>
      <c r="C201" s="202" t="s">
        <v>368</v>
      </c>
      <c r="D201" s="202" t="s">
        <v>255</v>
      </c>
      <c r="E201" s="203" t="s">
        <v>858</v>
      </c>
      <c r="F201" s="290" t="s">
        <v>859</v>
      </c>
      <c r="G201" s="290"/>
      <c r="H201" s="290"/>
      <c r="I201" s="290"/>
      <c r="J201" s="204" t="s">
        <v>170</v>
      </c>
      <c r="K201" s="205">
        <v>4</v>
      </c>
      <c r="L201" s="291">
        <v>0</v>
      </c>
      <c r="M201" s="291"/>
      <c r="N201" s="292">
        <f t="shared" si="25"/>
        <v>0</v>
      </c>
      <c r="O201" s="277"/>
      <c r="P201" s="277"/>
      <c r="Q201" s="277"/>
      <c r="R201" s="138"/>
      <c r="T201" s="168" t="s">
        <v>5</v>
      </c>
      <c r="U201" s="47" t="s">
        <v>39</v>
      </c>
      <c r="V201" s="39"/>
      <c r="W201" s="169">
        <f t="shared" si="26"/>
        <v>0</v>
      </c>
      <c r="X201" s="169">
        <v>0</v>
      </c>
      <c r="Y201" s="169">
        <f t="shared" si="27"/>
        <v>0</v>
      </c>
      <c r="Z201" s="169">
        <v>0</v>
      </c>
      <c r="AA201" s="170">
        <f t="shared" si="28"/>
        <v>0</v>
      </c>
      <c r="AR201" s="22" t="s">
        <v>850</v>
      </c>
      <c r="AT201" s="22" t="s">
        <v>255</v>
      </c>
      <c r="AU201" s="22" t="s">
        <v>109</v>
      </c>
      <c r="AY201" s="22" t="s">
        <v>151</v>
      </c>
      <c r="BE201" s="109">
        <f t="shared" si="29"/>
        <v>0</v>
      </c>
      <c r="BF201" s="109">
        <f t="shared" si="30"/>
        <v>0</v>
      </c>
      <c r="BG201" s="109">
        <f t="shared" si="31"/>
        <v>0</v>
      </c>
      <c r="BH201" s="109">
        <f t="shared" si="32"/>
        <v>0</v>
      </c>
      <c r="BI201" s="109">
        <f t="shared" si="33"/>
        <v>0</v>
      </c>
      <c r="BJ201" s="22" t="s">
        <v>82</v>
      </c>
      <c r="BK201" s="109">
        <f t="shared" si="34"/>
        <v>0</v>
      </c>
      <c r="BL201" s="22" t="s">
        <v>460</v>
      </c>
      <c r="BM201" s="22" t="s">
        <v>860</v>
      </c>
    </row>
    <row r="202" spans="2:65" s="1" customFormat="1" ht="16.5" customHeight="1">
      <c r="B202" s="135"/>
      <c r="C202" s="202" t="s">
        <v>372</v>
      </c>
      <c r="D202" s="202" t="s">
        <v>255</v>
      </c>
      <c r="E202" s="203" t="s">
        <v>861</v>
      </c>
      <c r="F202" s="290" t="s">
        <v>862</v>
      </c>
      <c r="G202" s="290"/>
      <c r="H202" s="290"/>
      <c r="I202" s="290"/>
      <c r="J202" s="204" t="s">
        <v>326</v>
      </c>
      <c r="K202" s="205">
        <v>20</v>
      </c>
      <c r="L202" s="291">
        <v>0</v>
      </c>
      <c r="M202" s="291"/>
      <c r="N202" s="292">
        <f t="shared" si="25"/>
        <v>0</v>
      </c>
      <c r="O202" s="277"/>
      <c r="P202" s="277"/>
      <c r="Q202" s="277"/>
      <c r="R202" s="138"/>
      <c r="T202" s="168" t="s">
        <v>5</v>
      </c>
      <c r="U202" s="47" t="s">
        <v>39</v>
      </c>
      <c r="V202" s="39"/>
      <c r="W202" s="169">
        <f t="shared" si="26"/>
        <v>0</v>
      </c>
      <c r="X202" s="169">
        <v>0</v>
      </c>
      <c r="Y202" s="169">
        <f t="shared" si="27"/>
        <v>0</v>
      </c>
      <c r="Z202" s="169">
        <v>0</v>
      </c>
      <c r="AA202" s="170">
        <f t="shared" si="28"/>
        <v>0</v>
      </c>
      <c r="AR202" s="22" t="s">
        <v>850</v>
      </c>
      <c r="AT202" s="22" t="s">
        <v>255</v>
      </c>
      <c r="AU202" s="22" t="s">
        <v>109</v>
      </c>
      <c r="AY202" s="22" t="s">
        <v>151</v>
      </c>
      <c r="BE202" s="109">
        <f t="shared" si="29"/>
        <v>0</v>
      </c>
      <c r="BF202" s="109">
        <f t="shared" si="30"/>
        <v>0</v>
      </c>
      <c r="BG202" s="109">
        <f t="shared" si="31"/>
        <v>0</v>
      </c>
      <c r="BH202" s="109">
        <f t="shared" si="32"/>
        <v>0</v>
      </c>
      <c r="BI202" s="109">
        <f t="shared" si="33"/>
        <v>0</v>
      </c>
      <c r="BJ202" s="22" t="s">
        <v>82</v>
      </c>
      <c r="BK202" s="109">
        <f t="shared" si="34"/>
        <v>0</v>
      </c>
      <c r="BL202" s="22" t="s">
        <v>460</v>
      </c>
      <c r="BM202" s="22" t="s">
        <v>863</v>
      </c>
    </row>
    <row r="203" spans="2:65" s="1" customFormat="1" ht="16.5" customHeight="1">
      <c r="B203" s="135"/>
      <c r="C203" s="202" t="s">
        <v>376</v>
      </c>
      <c r="D203" s="202" t="s">
        <v>255</v>
      </c>
      <c r="E203" s="203" t="s">
        <v>864</v>
      </c>
      <c r="F203" s="290" t="s">
        <v>865</v>
      </c>
      <c r="G203" s="290"/>
      <c r="H203" s="290"/>
      <c r="I203" s="290"/>
      <c r="J203" s="204" t="s">
        <v>170</v>
      </c>
      <c r="K203" s="205">
        <v>11</v>
      </c>
      <c r="L203" s="291">
        <v>0</v>
      </c>
      <c r="M203" s="291"/>
      <c r="N203" s="292">
        <f t="shared" si="25"/>
        <v>0</v>
      </c>
      <c r="O203" s="277"/>
      <c r="P203" s="277"/>
      <c r="Q203" s="277"/>
      <c r="R203" s="138"/>
      <c r="T203" s="168" t="s">
        <v>5</v>
      </c>
      <c r="U203" s="47" t="s">
        <v>39</v>
      </c>
      <c r="V203" s="39"/>
      <c r="W203" s="169">
        <f t="shared" si="26"/>
        <v>0</v>
      </c>
      <c r="X203" s="169">
        <v>0</v>
      </c>
      <c r="Y203" s="169">
        <f t="shared" si="27"/>
        <v>0</v>
      </c>
      <c r="Z203" s="169">
        <v>0</v>
      </c>
      <c r="AA203" s="170">
        <f t="shared" si="28"/>
        <v>0</v>
      </c>
      <c r="AR203" s="22" t="s">
        <v>850</v>
      </c>
      <c r="AT203" s="22" t="s">
        <v>255</v>
      </c>
      <c r="AU203" s="22" t="s">
        <v>109</v>
      </c>
      <c r="AY203" s="22" t="s">
        <v>151</v>
      </c>
      <c r="BE203" s="109">
        <f t="shared" si="29"/>
        <v>0</v>
      </c>
      <c r="BF203" s="109">
        <f t="shared" si="30"/>
        <v>0</v>
      </c>
      <c r="BG203" s="109">
        <f t="shared" si="31"/>
        <v>0</v>
      </c>
      <c r="BH203" s="109">
        <f t="shared" si="32"/>
        <v>0</v>
      </c>
      <c r="BI203" s="109">
        <f t="shared" si="33"/>
        <v>0</v>
      </c>
      <c r="BJ203" s="22" t="s">
        <v>82</v>
      </c>
      <c r="BK203" s="109">
        <f t="shared" si="34"/>
        <v>0</v>
      </c>
      <c r="BL203" s="22" t="s">
        <v>460</v>
      </c>
      <c r="BM203" s="22" t="s">
        <v>866</v>
      </c>
    </row>
    <row r="204" spans="2:65" s="1" customFormat="1" ht="16.5" customHeight="1">
      <c r="B204" s="135"/>
      <c r="C204" s="202" t="s">
        <v>380</v>
      </c>
      <c r="D204" s="202" t="s">
        <v>255</v>
      </c>
      <c r="E204" s="203" t="s">
        <v>867</v>
      </c>
      <c r="F204" s="290" t="s">
        <v>868</v>
      </c>
      <c r="G204" s="290"/>
      <c r="H204" s="290"/>
      <c r="I204" s="290"/>
      <c r="J204" s="204" t="s">
        <v>170</v>
      </c>
      <c r="K204" s="205">
        <v>20</v>
      </c>
      <c r="L204" s="291">
        <v>0</v>
      </c>
      <c r="M204" s="291"/>
      <c r="N204" s="292">
        <f t="shared" si="25"/>
        <v>0</v>
      </c>
      <c r="O204" s="277"/>
      <c r="P204" s="277"/>
      <c r="Q204" s="277"/>
      <c r="R204" s="138"/>
      <c r="T204" s="168" t="s">
        <v>5</v>
      </c>
      <c r="U204" s="47" t="s">
        <v>39</v>
      </c>
      <c r="V204" s="39"/>
      <c r="W204" s="169">
        <f t="shared" si="26"/>
        <v>0</v>
      </c>
      <c r="X204" s="169">
        <v>0</v>
      </c>
      <c r="Y204" s="169">
        <f t="shared" si="27"/>
        <v>0</v>
      </c>
      <c r="Z204" s="169">
        <v>0</v>
      </c>
      <c r="AA204" s="170">
        <f t="shared" si="28"/>
        <v>0</v>
      </c>
      <c r="AR204" s="22" t="s">
        <v>850</v>
      </c>
      <c r="AT204" s="22" t="s">
        <v>255</v>
      </c>
      <c r="AU204" s="22" t="s">
        <v>109</v>
      </c>
      <c r="AY204" s="22" t="s">
        <v>151</v>
      </c>
      <c r="BE204" s="109">
        <f t="shared" si="29"/>
        <v>0</v>
      </c>
      <c r="BF204" s="109">
        <f t="shared" si="30"/>
        <v>0</v>
      </c>
      <c r="BG204" s="109">
        <f t="shared" si="31"/>
        <v>0</v>
      </c>
      <c r="BH204" s="109">
        <f t="shared" si="32"/>
        <v>0</v>
      </c>
      <c r="BI204" s="109">
        <f t="shared" si="33"/>
        <v>0</v>
      </c>
      <c r="BJ204" s="22" t="s">
        <v>82</v>
      </c>
      <c r="BK204" s="109">
        <f t="shared" si="34"/>
        <v>0</v>
      </c>
      <c r="BL204" s="22" t="s">
        <v>460</v>
      </c>
      <c r="BM204" s="22" t="s">
        <v>869</v>
      </c>
    </row>
    <row r="205" spans="2:65" s="1" customFormat="1" ht="16.5" customHeight="1">
      <c r="B205" s="135"/>
      <c r="C205" s="202" t="s">
        <v>384</v>
      </c>
      <c r="D205" s="202" t="s">
        <v>255</v>
      </c>
      <c r="E205" s="203" t="s">
        <v>870</v>
      </c>
      <c r="F205" s="290" t="s">
        <v>871</v>
      </c>
      <c r="G205" s="290"/>
      <c r="H205" s="290"/>
      <c r="I205" s="290"/>
      <c r="J205" s="204" t="s">
        <v>170</v>
      </c>
      <c r="K205" s="205">
        <v>17</v>
      </c>
      <c r="L205" s="291">
        <v>0</v>
      </c>
      <c r="M205" s="291"/>
      <c r="N205" s="292">
        <f t="shared" si="25"/>
        <v>0</v>
      </c>
      <c r="O205" s="277"/>
      <c r="P205" s="277"/>
      <c r="Q205" s="277"/>
      <c r="R205" s="138"/>
      <c r="T205" s="168" t="s">
        <v>5</v>
      </c>
      <c r="U205" s="47" t="s">
        <v>39</v>
      </c>
      <c r="V205" s="39"/>
      <c r="W205" s="169">
        <f t="shared" si="26"/>
        <v>0</v>
      </c>
      <c r="X205" s="169">
        <v>0</v>
      </c>
      <c r="Y205" s="169">
        <f t="shared" si="27"/>
        <v>0</v>
      </c>
      <c r="Z205" s="169">
        <v>0</v>
      </c>
      <c r="AA205" s="170">
        <f t="shared" si="28"/>
        <v>0</v>
      </c>
      <c r="AR205" s="22" t="s">
        <v>850</v>
      </c>
      <c r="AT205" s="22" t="s">
        <v>255</v>
      </c>
      <c r="AU205" s="22" t="s">
        <v>109</v>
      </c>
      <c r="AY205" s="22" t="s">
        <v>151</v>
      </c>
      <c r="BE205" s="109">
        <f t="shared" si="29"/>
        <v>0</v>
      </c>
      <c r="BF205" s="109">
        <f t="shared" si="30"/>
        <v>0</v>
      </c>
      <c r="BG205" s="109">
        <f t="shared" si="31"/>
        <v>0</v>
      </c>
      <c r="BH205" s="109">
        <f t="shared" si="32"/>
        <v>0</v>
      </c>
      <c r="BI205" s="109">
        <f t="shared" si="33"/>
        <v>0</v>
      </c>
      <c r="BJ205" s="22" t="s">
        <v>82</v>
      </c>
      <c r="BK205" s="109">
        <f t="shared" si="34"/>
        <v>0</v>
      </c>
      <c r="BL205" s="22" t="s">
        <v>460</v>
      </c>
      <c r="BM205" s="22" t="s">
        <v>872</v>
      </c>
    </row>
    <row r="206" spans="2:65" s="1" customFormat="1" ht="38.25" customHeight="1">
      <c r="B206" s="135"/>
      <c r="C206" s="202" t="s">
        <v>388</v>
      </c>
      <c r="D206" s="202" t="s">
        <v>255</v>
      </c>
      <c r="E206" s="203" t="s">
        <v>873</v>
      </c>
      <c r="F206" s="290" t="s">
        <v>874</v>
      </c>
      <c r="G206" s="290"/>
      <c r="H206" s="290"/>
      <c r="I206" s="290"/>
      <c r="J206" s="204" t="s">
        <v>170</v>
      </c>
      <c r="K206" s="205">
        <v>105</v>
      </c>
      <c r="L206" s="291">
        <v>0</v>
      </c>
      <c r="M206" s="291"/>
      <c r="N206" s="292">
        <f t="shared" si="25"/>
        <v>0</v>
      </c>
      <c r="O206" s="277"/>
      <c r="P206" s="277"/>
      <c r="Q206" s="277"/>
      <c r="R206" s="138"/>
      <c r="T206" s="168" t="s">
        <v>5</v>
      </c>
      <c r="U206" s="47" t="s">
        <v>39</v>
      </c>
      <c r="V206" s="39"/>
      <c r="W206" s="169">
        <f t="shared" si="26"/>
        <v>0</v>
      </c>
      <c r="X206" s="169">
        <v>0</v>
      </c>
      <c r="Y206" s="169">
        <f t="shared" si="27"/>
        <v>0</v>
      </c>
      <c r="Z206" s="169">
        <v>0</v>
      </c>
      <c r="AA206" s="170">
        <f t="shared" si="28"/>
        <v>0</v>
      </c>
      <c r="AR206" s="22" t="s">
        <v>850</v>
      </c>
      <c r="AT206" s="22" t="s">
        <v>255</v>
      </c>
      <c r="AU206" s="22" t="s">
        <v>109</v>
      </c>
      <c r="AY206" s="22" t="s">
        <v>151</v>
      </c>
      <c r="BE206" s="109">
        <f t="shared" si="29"/>
        <v>0</v>
      </c>
      <c r="BF206" s="109">
        <f t="shared" si="30"/>
        <v>0</v>
      </c>
      <c r="BG206" s="109">
        <f t="shared" si="31"/>
        <v>0</v>
      </c>
      <c r="BH206" s="109">
        <f t="shared" si="32"/>
        <v>0</v>
      </c>
      <c r="BI206" s="109">
        <f t="shared" si="33"/>
        <v>0</v>
      </c>
      <c r="BJ206" s="22" t="s">
        <v>82</v>
      </c>
      <c r="BK206" s="109">
        <f t="shared" si="34"/>
        <v>0</v>
      </c>
      <c r="BL206" s="22" t="s">
        <v>460</v>
      </c>
      <c r="BM206" s="22" t="s">
        <v>875</v>
      </c>
    </row>
    <row r="207" spans="2:65" s="1" customFormat="1" ht="38.25" customHeight="1">
      <c r="B207" s="135"/>
      <c r="C207" s="202" t="s">
        <v>392</v>
      </c>
      <c r="D207" s="202" t="s">
        <v>255</v>
      </c>
      <c r="E207" s="203" t="s">
        <v>876</v>
      </c>
      <c r="F207" s="290" t="s">
        <v>877</v>
      </c>
      <c r="G207" s="290"/>
      <c r="H207" s="290"/>
      <c r="I207" s="290"/>
      <c r="J207" s="204" t="s">
        <v>170</v>
      </c>
      <c r="K207" s="205">
        <v>6</v>
      </c>
      <c r="L207" s="291">
        <v>0</v>
      </c>
      <c r="M207" s="291"/>
      <c r="N207" s="292">
        <f t="shared" si="25"/>
        <v>0</v>
      </c>
      <c r="O207" s="277"/>
      <c r="P207" s="277"/>
      <c r="Q207" s="277"/>
      <c r="R207" s="138"/>
      <c r="T207" s="168" t="s">
        <v>5</v>
      </c>
      <c r="U207" s="47" t="s">
        <v>39</v>
      </c>
      <c r="V207" s="39"/>
      <c r="W207" s="169">
        <f t="shared" si="26"/>
        <v>0</v>
      </c>
      <c r="X207" s="169">
        <v>0</v>
      </c>
      <c r="Y207" s="169">
        <f t="shared" si="27"/>
        <v>0</v>
      </c>
      <c r="Z207" s="169">
        <v>0</v>
      </c>
      <c r="AA207" s="170">
        <f t="shared" si="28"/>
        <v>0</v>
      </c>
      <c r="AR207" s="22" t="s">
        <v>850</v>
      </c>
      <c r="AT207" s="22" t="s">
        <v>255</v>
      </c>
      <c r="AU207" s="22" t="s">
        <v>109</v>
      </c>
      <c r="AY207" s="22" t="s">
        <v>151</v>
      </c>
      <c r="BE207" s="109">
        <f t="shared" si="29"/>
        <v>0</v>
      </c>
      <c r="BF207" s="109">
        <f t="shared" si="30"/>
        <v>0</v>
      </c>
      <c r="BG207" s="109">
        <f t="shared" si="31"/>
        <v>0</v>
      </c>
      <c r="BH207" s="109">
        <f t="shared" si="32"/>
        <v>0</v>
      </c>
      <c r="BI207" s="109">
        <f t="shared" si="33"/>
        <v>0</v>
      </c>
      <c r="BJ207" s="22" t="s">
        <v>82</v>
      </c>
      <c r="BK207" s="109">
        <f t="shared" si="34"/>
        <v>0</v>
      </c>
      <c r="BL207" s="22" t="s">
        <v>460</v>
      </c>
      <c r="BM207" s="22" t="s">
        <v>878</v>
      </c>
    </row>
    <row r="208" spans="2:65" s="1" customFormat="1" ht="38.25" customHeight="1">
      <c r="B208" s="135"/>
      <c r="C208" s="202" t="s">
        <v>396</v>
      </c>
      <c r="D208" s="202" t="s">
        <v>255</v>
      </c>
      <c r="E208" s="203" t="s">
        <v>879</v>
      </c>
      <c r="F208" s="290" t="s">
        <v>880</v>
      </c>
      <c r="G208" s="290"/>
      <c r="H208" s="290"/>
      <c r="I208" s="290"/>
      <c r="J208" s="204" t="s">
        <v>170</v>
      </c>
      <c r="K208" s="205">
        <v>20</v>
      </c>
      <c r="L208" s="291">
        <v>0</v>
      </c>
      <c r="M208" s="291"/>
      <c r="N208" s="292">
        <f t="shared" si="25"/>
        <v>0</v>
      </c>
      <c r="O208" s="277"/>
      <c r="P208" s="277"/>
      <c r="Q208" s="277"/>
      <c r="R208" s="138"/>
      <c r="T208" s="168" t="s">
        <v>5</v>
      </c>
      <c r="U208" s="47" t="s">
        <v>39</v>
      </c>
      <c r="V208" s="39"/>
      <c r="W208" s="169">
        <f t="shared" si="26"/>
        <v>0</v>
      </c>
      <c r="X208" s="169">
        <v>0</v>
      </c>
      <c r="Y208" s="169">
        <f t="shared" si="27"/>
        <v>0</v>
      </c>
      <c r="Z208" s="169">
        <v>0</v>
      </c>
      <c r="AA208" s="170">
        <f t="shared" si="28"/>
        <v>0</v>
      </c>
      <c r="AR208" s="22" t="s">
        <v>850</v>
      </c>
      <c r="AT208" s="22" t="s">
        <v>255</v>
      </c>
      <c r="AU208" s="22" t="s">
        <v>109</v>
      </c>
      <c r="AY208" s="22" t="s">
        <v>151</v>
      </c>
      <c r="BE208" s="109">
        <f t="shared" si="29"/>
        <v>0</v>
      </c>
      <c r="BF208" s="109">
        <f t="shared" si="30"/>
        <v>0</v>
      </c>
      <c r="BG208" s="109">
        <f t="shared" si="31"/>
        <v>0</v>
      </c>
      <c r="BH208" s="109">
        <f t="shared" si="32"/>
        <v>0</v>
      </c>
      <c r="BI208" s="109">
        <f t="shared" si="33"/>
        <v>0</v>
      </c>
      <c r="BJ208" s="22" t="s">
        <v>82</v>
      </c>
      <c r="BK208" s="109">
        <f t="shared" si="34"/>
        <v>0</v>
      </c>
      <c r="BL208" s="22" t="s">
        <v>460</v>
      </c>
      <c r="BM208" s="22" t="s">
        <v>881</v>
      </c>
    </row>
    <row r="209" spans="2:65" s="1" customFormat="1" ht="25.5" customHeight="1">
      <c r="B209" s="135"/>
      <c r="C209" s="202" t="s">
        <v>400</v>
      </c>
      <c r="D209" s="202" t="s">
        <v>255</v>
      </c>
      <c r="E209" s="203" t="s">
        <v>882</v>
      </c>
      <c r="F209" s="290" t="s">
        <v>883</v>
      </c>
      <c r="G209" s="290"/>
      <c r="H209" s="290"/>
      <c r="I209" s="290"/>
      <c r="J209" s="204" t="s">
        <v>170</v>
      </c>
      <c r="K209" s="205">
        <v>3</v>
      </c>
      <c r="L209" s="291">
        <v>0</v>
      </c>
      <c r="M209" s="291"/>
      <c r="N209" s="292">
        <f t="shared" si="25"/>
        <v>0</v>
      </c>
      <c r="O209" s="277"/>
      <c r="P209" s="277"/>
      <c r="Q209" s="277"/>
      <c r="R209" s="138"/>
      <c r="T209" s="168" t="s">
        <v>5</v>
      </c>
      <c r="U209" s="47" t="s">
        <v>39</v>
      </c>
      <c r="V209" s="39"/>
      <c r="W209" s="169">
        <f t="shared" si="26"/>
        <v>0</v>
      </c>
      <c r="X209" s="169">
        <v>0</v>
      </c>
      <c r="Y209" s="169">
        <f t="shared" si="27"/>
        <v>0</v>
      </c>
      <c r="Z209" s="169">
        <v>0</v>
      </c>
      <c r="AA209" s="170">
        <f t="shared" si="28"/>
        <v>0</v>
      </c>
      <c r="AR209" s="22" t="s">
        <v>850</v>
      </c>
      <c r="AT209" s="22" t="s">
        <v>255</v>
      </c>
      <c r="AU209" s="22" t="s">
        <v>109</v>
      </c>
      <c r="AY209" s="22" t="s">
        <v>151</v>
      </c>
      <c r="BE209" s="109">
        <f t="shared" si="29"/>
        <v>0</v>
      </c>
      <c r="BF209" s="109">
        <f t="shared" si="30"/>
        <v>0</v>
      </c>
      <c r="BG209" s="109">
        <f t="shared" si="31"/>
        <v>0</v>
      </c>
      <c r="BH209" s="109">
        <f t="shared" si="32"/>
        <v>0</v>
      </c>
      <c r="BI209" s="109">
        <f t="shared" si="33"/>
        <v>0</v>
      </c>
      <c r="BJ209" s="22" t="s">
        <v>82</v>
      </c>
      <c r="BK209" s="109">
        <f t="shared" si="34"/>
        <v>0</v>
      </c>
      <c r="BL209" s="22" t="s">
        <v>460</v>
      </c>
      <c r="BM209" s="22" t="s">
        <v>884</v>
      </c>
    </row>
    <row r="210" spans="2:65" s="1" customFormat="1" ht="16.5" customHeight="1">
      <c r="B210" s="135"/>
      <c r="C210" s="202" t="s">
        <v>404</v>
      </c>
      <c r="D210" s="202" t="s">
        <v>255</v>
      </c>
      <c r="E210" s="203" t="s">
        <v>885</v>
      </c>
      <c r="F210" s="290" t="s">
        <v>886</v>
      </c>
      <c r="G210" s="290"/>
      <c r="H210" s="290"/>
      <c r="I210" s="290"/>
      <c r="J210" s="204" t="s">
        <v>326</v>
      </c>
      <c r="K210" s="205">
        <v>1</v>
      </c>
      <c r="L210" s="291">
        <v>0</v>
      </c>
      <c r="M210" s="291"/>
      <c r="N210" s="292">
        <f t="shared" si="25"/>
        <v>0</v>
      </c>
      <c r="O210" s="277"/>
      <c r="P210" s="277"/>
      <c r="Q210" s="277"/>
      <c r="R210" s="138"/>
      <c r="T210" s="168" t="s">
        <v>5</v>
      </c>
      <c r="U210" s="47" t="s">
        <v>39</v>
      </c>
      <c r="V210" s="39"/>
      <c r="W210" s="169">
        <f t="shared" si="26"/>
        <v>0</v>
      </c>
      <c r="X210" s="169">
        <v>0</v>
      </c>
      <c r="Y210" s="169">
        <f t="shared" si="27"/>
        <v>0</v>
      </c>
      <c r="Z210" s="169">
        <v>0</v>
      </c>
      <c r="AA210" s="170">
        <f t="shared" si="28"/>
        <v>0</v>
      </c>
      <c r="AR210" s="22" t="s">
        <v>850</v>
      </c>
      <c r="AT210" s="22" t="s">
        <v>255</v>
      </c>
      <c r="AU210" s="22" t="s">
        <v>109</v>
      </c>
      <c r="AY210" s="22" t="s">
        <v>151</v>
      </c>
      <c r="BE210" s="109">
        <f t="shared" si="29"/>
        <v>0</v>
      </c>
      <c r="BF210" s="109">
        <f t="shared" si="30"/>
        <v>0</v>
      </c>
      <c r="BG210" s="109">
        <f t="shared" si="31"/>
        <v>0</v>
      </c>
      <c r="BH210" s="109">
        <f t="shared" si="32"/>
        <v>0</v>
      </c>
      <c r="BI210" s="109">
        <f t="shared" si="33"/>
        <v>0</v>
      </c>
      <c r="BJ210" s="22" t="s">
        <v>82</v>
      </c>
      <c r="BK210" s="109">
        <f t="shared" si="34"/>
        <v>0</v>
      </c>
      <c r="BL210" s="22" t="s">
        <v>460</v>
      </c>
      <c r="BM210" s="22" t="s">
        <v>887</v>
      </c>
    </row>
    <row r="211" spans="2:65" s="1" customFormat="1" ht="16.5" customHeight="1">
      <c r="B211" s="135"/>
      <c r="C211" s="202" t="s">
        <v>408</v>
      </c>
      <c r="D211" s="202" t="s">
        <v>255</v>
      </c>
      <c r="E211" s="203" t="s">
        <v>888</v>
      </c>
      <c r="F211" s="290" t="s">
        <v>889</v>
      </c>
      <c r="G211" s="290"/>
      <c r="H211" s="290"/>
      <c r="I211" s="290"/>
      <c r="J211" s="204" t="s">
        <v>326</v>
      </c>
      <c r="K211" s="205">
        <v>1</v>
      </c>
      <c r="L211" s="291">
        <v>0</v>
      </c>
      <c r="M211" s="291"/>
      <c r="N211" s="292">
        <f t="shared" si="25"/>
        <v>0</v>
      </c>
      <c r="O211" s="277"/>
      <c r="P211" s="277"/>
      <c r="Q211" s="277"/>
      <c r="R211" s="138"/>
      <c r="T211" s="168" t="s">
        <v>5</v>
      </c>
      <c r="U211" s="47" t="s">
        <v>39</v>
      </c>
      <c r="V211" s="39"/>
      <c r="W211" s="169">
        <f t="shared" si="26"/>
        <v>0</v>
      </c>
      <c r="X211" s="169">
        <v>0</v>
      </c>
      <c r="Y211" s="169">
        <f t="shared" si="27"/>
        <v>0</v>
      </c>
      <c r="Z211" s="169">
        <v>0</v>
      </c>
      <c r="AA211" s="170">
        <f t="shared" si="28"/>
        <v>0</v>
      </c>
      <c r="AR211" s="22" t="s">
        <v>850</v>
      </c>
      <c r="AT211" s="22" t="s">
        <v>255</v>
      </c>
      <c r="AU211" s="22" t="s">
        <v>109</v>
      </c>
      <c r="AY211" s="22" t="s">
        <v>151</v>
      </c>
      <c r="BE211" s="109">
        <f t="shared" si="29"/>
        <v>0</v>
      </c>
      <c r="BF211" s="109">
        <f t="shared" si="30"/>
        <v>0</v>
      </c>
      <c r="BG211" s="109">
        <f t="shared" si="31"/>
        <v>0</v>
      </c>
      <c r="BH211" s="109">
        <f t="shared" si="32"/>
        <v>0</v>
      </c>
      <c r="BI211" s="109">
        <f t="shared" si="33"/>
        <v>0</v>
      </c>
      <c r="BJ211" s="22" t="s">
        <v>82</v>
      </c>
      <c r="BK211" s="109">
        <f t="shared" si="34"/>
        <v>0</v>
      </c>
      <c r="BL211" s="22" t="s">
        <v>460</v>
      </c>
      <c r="BM211" s="22" t="s">
        <v>890</v>
      </c>
    </row>
    <row r="212" spans="2:65" s="1" customFormat="1" ht="16.5" customHeight="1">
      <c r="B212" s="135"/>
      <c r="C212" s="202" t="s">
        <v>412</v>
      </c>
      <c r="D212" s="202" t="s">
        <v>255</v>
      </c>
      <c r="E212" s="203" t="s">
        <v>891</v>
      </c>
      <c r="F212" s="290" t="s">
        <v>892</v>
      </c>
      <c r="G212" s="290"/>
      <c r="H212" s="290"/>
      <c r="I212" s="290"/>
      <c r="J212" s="204" t="s">
        <v>326</v>
      </c>
      <c r="K212" s="205">
        <v>10</v>
      </c>
      <c r="L212" s="291">
        <v>0</v>
      </c>
      <c r="M212" s="291"/>
      <c r="N212" s="292">
        <f t="shared" si="25"/>
        <v>0</v>
      </c>
      <c r="O212" s="277"/>
      <c r="P212" s="277"/>
      <c r="Q212" s="277"/>
      <c r="R212" s="138"/>
      <c r="T212" s="168" t="s">
        <v>5</v>
      </c>
      <c r="U212" s="47" t="s">
        <v>39</v>
      </c>
      <c r="V212" s="39"/>
      <c r="W212" s="169">
        <f t="shared" si="26"/>
        <v>0</v>
      </c>
      <c r="X212" s="169">
        <v>0</v>
      </c>
      <c r="Y212" s="169">
        <f t="shared" si="27"/>
        <v>0</v>
      </c>
      <c r="Z212" s="169">
        <v>0</v>
      </c>
      <c r="AA212" s="170">
        <f t="shared" si="28"/>
        <v>0</v>
      </c>
      <c r="AR212" s="22" t="s">
        <v>850</v>
      </c>
      <c r="AT212" s="22" t="s">
        <v>255</v>
      </c>
      <c r="AU212" s="22" t="s">
        <v>109</v>
      </c>
      <c r="AY212" s="22" t="s">
        <v>151</v>
      </c>
      <c r="BE212" s="109">
        <f t="shared" si="29"/>
        <v>0</v>
      </c>
      <c r="BF212" s="109">
        <f t="shared" si="30"/>
        <v>0</v>
      </c>
      <c r="BG212" s="109">
        <f t="shared" si="31"/>
        <v>0</v>
      </c>
      <c r="BH212" s="109">
        <f t="shared" si="32"/>
        <v>0</v>
      </c>
      <c r="BI212" s="109">
        <f t="shared" si="33"/>
        <v>0</v>
      </c>
      <c r="BJ212" s="22" t="s">
        <v>82</v>
      </c>
      <c r="BK212" s="109">
        <f t="shared" si="34"/>
        <v>0</v>
      </c>
      <c r="BL212" s="22" t="s">
        <v>460</v>
      </c>
      <c r="BM212" s="22" t="s">
        <v>893</v>
      </c>
    </row>
    <row r="213" spans="2:65" s="1" customFormat="1" ht="25.5" customHeight="1">
      <c r="B213" s="135"/>
      <c r="C213" s="202" t="s">
        <v>416</v>
      </c>
      <c r="D213" s="202" t="s">
        <v>255</v>
      </c>
      <c r="E213" s="203" t="s">
        <v>894</v>
      </c>
      <c r="F213" s="290" t="s">
        <v>895</v>
      </c>
      <c r="G213" s="290"/>
      <c r="H213" s="290"/>
      <c r="I213" s="290"/>
      <c r="J213" s="204" t="s">
        <v>326</v>
      </c>
      <c r="K213" s="205">
        <v>1</v>
      </c>
      <c r="L213" s="291">
        <v>0</v>
      </c>
      <c r="M213" s="291"/>
      <c r="N213" s="292">
        <f t="shared" si="25"/>
        <v>0</v>
      </c>
      <c r="O213" s="277"/>
      <c r="P213" s="277"/>
      <c r="Q213" s="277"/>
      <c r="R213" s="138"/>
      <c r="T213" s="168" t="s">
        <v>5</v>
      </c>
      <c r="U213" s="47" t="s">
        <v>39</v>
      </c>
      <c r="V213" s="39"/>
      <c r="W213" s="169">
        <f t="shared" si="26"/>
        <v>0</v>
      </c>
      <c r="X213" s="169">
        <v>0</v>
      </c>
      <c r="Y213" s="169">
        <f t="shared" si="27"/>
        <v>0</v>
      </c>
      <c r="Z213" s="169">
        <v>0</v>
      </c>
      <c r="AA213" s="170">
        <f t="shared" si="28"/>
        <v>0</v>
      </c>
      <c r="AR213" s="22" t="s">
        <v>850</v>
      </c>
      <c r="AT213" s="22" t="s">
        <v>255</v>
      </c>
      <c r="AU213" s="22" t="s">
        <v>109</v>
      </c>
      <c r="AY213" s="22" t="s">
        <v>151</v>
      </c>
      <c r="BE213" s="109">
        <f t="shared" si="29"/>
        <v>0</v>
      </c>
      <c r="BF213" s="109">
        <f t="shared" si="30"/>
        <v>0</v>
      </c>
      <c r="BG213" s="109">
        <f t="shared" si="31"/>
        <v>0</v>
      </c>
      <c r="BH213" s="109">
        <f t="shared" si="32"/>
        <v>0</v>
      </c>
      <c r="BI213" s="109">
        <f t="shared" si="33"/>
        <v>0</v>
      </c>
      <c r="BJ213" s="22" t="s">
        <v>82</v>
      </c>
      <c r="BK213" s="109">
        <f t="shared" si="34"/>
        <v>0</v>
      </c>
      <c r="BL213" s="22" t="s">
        <v>460</v>
      </c>
      <c r="BM213" s="22" t="s">
        <v>896</v>
      </c>
    </row>
    <row r="214" spans="2:65" s="1" customFormat="1" ht="16.5" customHeight="1">
      <c r="B214" s="135"/>
      <c r="C214" s="202" t="s">
        <v>420</v>
      </c>
      <c r="D214" s="202" t="s">
        <v>255</v>
      </c>
      <c r="E214" s="203" t="s">
        <v>897</v>
      </c>
      <c r="F214" s="290" t="s">
        <v>898</v>
      </c>
      <c r="G214" s="290"/>
      <c r="H214" s="290"/>
      <c r="I214" s="290"/>
      <c r="J214" s="204" t="s">
        <v>170</v>
      </c>
      <c r="K214" s="205">
        <v>115</v>
      </c>
      <c r="L214" s="291">
        <v>0</v>
      </c>
      <c r="M214" s="291"/>
      <c r="N214" s="292">
        <f t="shared" si="25"/>
        <v>0</v>
      </c>
      <c r="O214" s="277"/>
      <c r="P214" s="277"/>
      <c r="Q214" s="277"/>
      <c r="R214" s="138"/>
      <c r="T214" s="168" t="s">
        <v>5</v>
      </c>
      <c r="U214" s="47" t="s">
        <v>39</v>
      </c>
      <c r="V214" s="39"/>
      <c r="W214" s="169">
        <f t="shared" si="26"/>
        <v>0</v>
      </c>
      <c r="X214" s="169">
        <v>0</v>
      </c>
      <c r="Y214" s="169">
        <f t="shared" si="27"/>
        <v>0</v>
      </c>
      <c r="Z214" s="169">
        <v>0</v>
      </c>
      <c r="AA214" s="170">
        <f t="shared" si="28"/>
        <v>0</v>
      </c>
      <c r="AR214" s="22" t="s">
        <v>850</v>
      </c>
      <c r="AT214" s="22" t="s">
        <v>255</v>
      </c>
      <c r="AU214" s="22" t="s">
        <v>109</v>
      </c>
      <c r="AY214" s="22" t="s">
        <v>151</v>
      </c>
      <c r="BE214" s="109">
        <f t="shared" si="29"/>
        <v>0</v>
      </c>
      <c r="BF214" s="109">
        <f t="shared" si="30"/>
        <v>0</v>
      </c>
      <c r="BG214" s="109">
        <f t="shared" si="31"/>
        <v>0</v>
      </c>
      <c r="BH214" s="109">
        <f t="shared" si="32"/>
        <v>0</v>
      </c>
      <c r="BI214" s="109">
        <f t="shared" si="33"/>
        <v>0</v>
      </c>
      <c r="BJ214" s="22" t="s">
        <v>82</v>
      </c>
      <c r="BK214" s="109">
        <f t="shared" si="34"/>
        <v>0</v>
      </c>
      <c r="BL214" s="22" t="s">
        <v>460</v>
      </c>
      <c r="BM214" s="22" t="s">
        <v>899</v>
      </c>
    </row>
    <row r="215" spans="2:65" s="1" customFormat="1" ht="16.5" customHeight="1">
      <c r="B215" s="135"/>
      <c r="C215" s="202" t="s">
        <v>424</v>
      </c>
      <c r="D215" s="202" t="s">
        <v>255</v>
      </c>
      <c r="E215" s="203" t="s">
        <v>900</v>
      </c>
      <c r="F215" s="290" t="s">
        <v>901</v>
      </c>
      <c r="G215" s="290"/>
      <c r="H215" s="290"/>
      <c r="I215" s="290"/>
      <c r="J215" s="204" t="s">
        <v>326</v>
      </c>
      <c r="K215" s="205">
        <v>2</v>
      </c>
      <c r="L215" s="291">
        <v>0</v>
      </c>
      <c r="M215" s="291"/>
      <c r="N215" s="292">
        <f t="shared" si="25"/>
        <v>0</v>
      </c>
      <c r="O215" s="277"/>
      <c r="P215" s="277"/>
      <c r="Q215" s="277"/>
      <c r="R215" s="138"/>
      <c r="T215" s="168" t="s">
        <v>5</v>
      </c>
      <c r="U215" s="47" t="s">
        <v>39</v>
      </c>
      <c r="V215" s="39"/>
      <c r="W215" s="169">
        <f t="shared" si="26"/>
        <v>0</v>
      </c>
      <c r="X215" s="169">
        <v>0</v>
      </c>
      <c r="Y215" s="169">
        <f t="shared" si="27"/>
        <v>0</v>
      </c>
      <c r="Z215" s="169">
        <v>0</v>
      </c>
      <c r="AA215" s="170">
        <f t="shared" si="28"/>
        <v>0</v>
      </c>
      <c r="AR215" s="22" t="s">
        <v>850</v>
      </c>
      <c r="AT215" s="22" t="s">
        <v>255</v>
      </c>
      <c r="AU215" s="22" t="s">
        <v>109</v>
      </c>
      <c r="AY215" s="22" t="s">
        <v>151</v>
      </c>
      <c r="BE215" s="109">
        <f t="shared" si="29"/>
        <v>0</v>
      </c>
      <c r="BF215" s="109">
        <f t="shared" si="30"/>
        <v>0</v>
      </c>
      <c r="BG215" s="109">
        <f t="shared" si="31"/>
        <v>0</v>
      </c>
      <c r="BH215" s="109">
        <f t="shared" si="32"/>
        <v>0</v>
      </c>
      <c r="BI215" s="109">
        <f t="shared" si="33"/>
        <v>0</v>
      </c>
      <c r="BJ215" s="22" t="s">
        <v>82</v>
      </c>
      <c r="BK215" s="109">
        <f t="shared" si="34"/>
        <v>0</v>
      </c>
      <c r="BL215" s="22" t="s">
        <v>460</v>
      </c>
      <c r="BM215" s="22" t="s">
        <v>902</v>
      </c>
    </row>
    <row r="216" spans="2:65" s="1" customFormat="1" ht="25.5" customHeight="1">
      <c r="B216" s="135"/>
      <c r="C216" s="202" t="s">
        <v>428</v>
      </c>
      <c r="D216" s="202" t="s">
        <v>255</v>
      </c>
      <c r="E216" s="203" t="s">
        <v>903</v>
      </c>
      <c r="F216" s="290" t="s">
        <v>904</v>
      </c>
      <c r="G216" s="290"/>
      <c r="H216" s="290"/>
      <c r="I216" s="290"/>
      <c r="J216" s="204" t="s">
        <v>507</v>
      </c>
      <c r="K216" s="205">
        <v>1</v>
      </c>
      <c r="L216" s="291">
        <v>0</v>
      </c>
      <c r="M216" s="291"/>
      <c r="N216" s="292">
        <f t="shared" si="25"/>
        <v>0</v>
      </c>
      <c r="O216" s="277"/>
      <c r="P216" s="277"/>
      <c r="Q216" s="277"/>
      <c r="R216" s="138"/>
      <c r="T216" s="168" t="s">
        <v>5</v>
      </c>
      <c r="U216" s="47" t="s">
        <v>39</v>
      </c>
      <c r="V216" s="39"/>
      <c r="W216" s="169">
        <f t="shared" si="26"/>
        <v>0</v>
      </c>
      <c r="X216" s="169">
        <v>0</v>
      </c>
      <c r="Y216" s="169">
        <f t="shared" si="27"/>
        <v>0</v>
      </c>
      <c r="Z216" s="169">
        <v>0</v>
      </c>
      <c r="AA216" s="170">
        <f t="shared" si="28"/>
        <v>0</v>
      </c>
      <c r="AR216" s="22" t="s">
        <v>850</v>
      </c>
      <c r="AT216" s="22" t="s">
        <v>255</v>
      </c>
      <c r="AU216" s="22" t="s">
        <v>109</v>
      </c>
      <c r="AY216" s="22" t="s">
        <v>151</v>
      </c>
      <c r="BE216" s="109">
        <f t="shared" si="29"/>
        <v>0</v>
      </c>
      <c r="BF216" s="109">
        <f t="shared" si="30"/>
        <v>0</v>
      </c>
      <c r="BG216" s="109">
        <f t="shared" si="31"/>
        <v>0</v>
      </c>
      <c r="BH216" s="109">
        <f t="shared" si="32"/>
        <v>0</v>
      </c>
      <c r="BI216" s="109">
        <f t="shared" si="33"/>
        <v>0</v>
      </c>
      <c r="BJ216" s="22" t="s">
        <v>82</v>
      </c>
      <c r="BK216" s="109">
        <f t="shared" si="34"/>
        <v>0</v>
      </c>
      <c r="BL216" s="22" t="s">
        <v>460</v>
      </c>
      <c r="BM216" s="22" t="s">
        <v>905</v>
      </c>
    </row>
    <row r="217" spans="2:65" s="1" customFormat="1" ht="16.5" customHeight="1">
      <c r="B217" s="135"/>
      <c r="C217" s="202" t="s">
        <v>432</v>
      </c>
      <c r="D217" s="202" t="s">
        <v>255</v>
      </c>
      <c r="E217" s="203" t="s">
        <v>906</v>
      </c>
      <c r="F217" s="290" t="s">
        <v>907</v>
      </c>
      <c r="G217" s="290"/>
      <c r="H217" s="290"/>
      <c r="I217" s="290"/>
      <c r="J217" s="204" t="s">
        <v>908</v>
      </c>
      <c r="K217" s="207">
        <v>0</v>
      </c>
      <c r="L217" s="291">
        <v>0</v>
      </c>
      <c r="M217" s="291"/>
      <c r="N217" s="292">
        <f t="shared" si="25"/>
        <v>0</v>
      </c>
      <c r="O217" s="277"/>
      <c r="P217" s="277"/>
      <c r="Q217" s="277"/>
      <c r="R217" s="138"/>
      <c r="T217" s="168" t="s">
        <v>5</v>
      </c>
      <c r="U217" s="47" t="s">
        <v>39</v>
      </c>
      <c r="V217" s="39"/>
      <c r="W217" s="169">
        <f t="shared" si="26"/>
        <v>0</v>
      </c>
      <c r="X217" s="169">
        <v>0</v>
      </c>
      <c r="Y217" s="169">
        <f t="shared" si="27"/>
        <v>0</v>
      </c>
      <c r="Z217" s="169">
        <v>0</v>
      </c>
      <c r="AA217" s="170">
        <f t="shared" si="28"/>
        <v>0</v>
      </c>
      <c r="AR217" s="22" t="s">
        <v>850</v>
      </c>
      <c r="AT217" s="22" t="s">
        <v>255</v>
      </c>
      <c r="AU217" s="22" t="s">
        <v>109</v>
      </c>
      <c r="AY217" s="22" t="s">
        <v>151</v>
      </c>
      <c r="BE217" s="109">
        <f t="shared" si="29"/>
        <v>0</v>
      </c>
      <c r="BF217" s="109">
        <f t="shared" si="30"/>
        <v>0</v>
      </c>
      <c r="BG217" s="109">
        <f t="shared" si="31"/>
        <v>0</v>
      </c>
      <c r="BH217" s="109">
        <f t="shared" si="32"/>
        <v>0</v>
      </c>
      <c r="BI217" s="109">
        <f t="shared" si="33"/>
        <v>0</v>
      </c>
      <c r="BJ217" s="22" t="s">
        <v>82</v>
      </c>
      <c r="BK217" s="109">
        <f t="shared" si="34"/>
        <v>0</v>
      </c>
      <c r="BL217" s="22" t="s">
        <v>460</v>
      </c>
      <c r="BM217" s="22" t="s">
        <v>909</v>
      </c>
    </row>
    <row r="218" spans="2:65" s="1" customFormat="1" ht="16.5" customHeight="1">
      <c r="B218" s="135"/>
      <c r="C218" s="202" t="s">
        <v>436</v>
      </c>
      <c r="D218" s="202" t="s">
        <v>255</v>
      </c>
      <c r="E218" s="203" t="s">
        <v>910</v>
      </c>
      <c r="F218" s="290" t="s">
        <v>911</v>
      </c>
      <c r="G218" s="290"/>
      <c r="H218" s="290"/>
      <c r="I218" s="290"/>
      <c r="J218" s="204" t="s">
        <v>908</v>
      </c>
      <c r="K218" s="207">
        <v>0</v>
      </c>
      <c r="L218" s="291">
        <v>0</v>
      </c>
      <c r="M218" s="291"/>
      <c r="N218" s="292">
        <f t="shared" si="25"/>
        <v>0</v>
      </c>
      <c r="O218" s="277"/>
      <c r="P218" s="277"/>
      <c r="Q218" s="277"/>
      <c r="R218" s="138"/>
      <c r="T218" s="168" t="s">
        <v>5</v>
      </c>
      <c r="U218" s="47" t="s">
        <v>39</v>
      </c>
      <c r="V218" s="39"/>
      <c r="W218" s="169">
        <f t="shared" si="26"/>
        <v>0</v>
      </c>
      <c r="X218" s="169">
        <v>0</v>
      </c>
      <c r="Y218" s="169">
        <f t="shared" si="27"/>
        <v>0</v>
      </c>
      <c r="Z218" s="169">
        <v>0</v>
      </c>
      <c r="AA218" s="170">
        <f t="shared" si="28"/>
        <v>0</v>
      </c>
      <c r="AR218" s="22" t="s">
        <v>850</v>
      </c>
      <c r="AT218" s="22" t="s">
        <v>255</v>
      </c>
      <c r="AU218" s="22" t="s">
        <v>109</v>
      </c>
      <c r="AY218" s="22" t="s">
        <v>151</v>
      </c>
      <c r="BE218" s="109">
        <f t="shared" si="29"/>
        <v>0</v>
      </c>
      <c r="BF218" s="109">
        <f t="shared" si="30"/>
        <v>0</v>
      </c>
      <c r="BG218" s="109">
        <f t="shared" si="31"/>
        <v>0</v>
      </c>
      <c r="BH218" s="109">
        <f t="shared" si="32"/>
        <v>0</v>
      </c>
      <c r="BI218" s="109">
        <f t="shared" si="33"/>
        <v>0</v>
      </c>
      <c r="BJ218" s="22" t="s">
        <v>82</v>
      </c>
      <c r="BK218" s="109">
        <f t="shared" si="34"/>
        <v>0</v>
      </c>
      <c r="BL218" s="22" t="s">
        <v>460</v>
      </c>
      <c r="BM218" s="22" t="s">
        <v>912</v>
      </c>
    </row>
    <row r="219" spans="2:65" s="1" customFormat="1" ht="49.9" customHeight="1">
      <c r="B219" s="38"/>
      <c r="C219" s="39"/>
      <c r="D219" s="155" t="s">
        <v>588</v>
      </c>
      <c r="E219" s="39"/>
      <c r="F219" s="39"/>
      <c r="G219" s="39"/>
      <c r="H219" s="39"/>
      <c r="I219" s="39"/>
      <c r="J219" s="39"/>
      <c r="K219" s="39"/>
      <c r="L219" s="39"/>
      <c r="M219" s="39"/>
      <c r="N219" s="300">
        <f>BK219</f>
        <v>0</v>
      </c>
      <c r="O219" s="301"/>
      <c r="P219" s="301"/>
      <c r="Q219" s="301"/>
      <c r="R219" s="40"/>
      <c r="T219" s="206"/>
      <c r="U219" s="59"/>
      <c r="V219" s="59"/>
      <c r="W219" s="59"/>
      <c r="X219" s="59"/>
      <c r="Y219" s="59"/>
      <c r="Z219" s="59"/>
      <c r="AA219" s="61"/>
      <c r="AT219" s="22" t="s">
        <v>73</v>
      </c>
      <c r="AU219" s="22" t="s">
        <v>74</v>
      </c>
      <c r="AY219" s="22" t="s">
        <v>589</v>
      </c>
      <c r="BK219" s="109">
        <v>0</v>
      </c>
    </row>
    <row r="220" spans="2:65" s="1" customFormat="1" ht="6.95" customHeight="1">
      <c r="B220" s="62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4"/>
    </row>
  </sheetData>
  <mergeCells count="283">
    <mergeCell ref="H1:K1"/>
    <mergeCell ref="S2:AC2"/>
    <mergeCell ref="N122:Q122"/>
    <mergeCell ref="N123:Q123"/>
    <mergeCell ref="N124:Q124"/>
    <mergeCell ref="N145:Q145"/>
    <mergeCell ref="N174:Q174"/>
    <mergeCell ref="N175:Q175"/>
    <mergeCell ref="N196:Q196"/>
    <mergeCell ref="N197:Q197"/>
    <mergeCell ref="N219:Q219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4:I194"/>
    <mergeCell ref="F195:I195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87:I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81:I181"/>
    <mergeCell ref="F182:I182"/>
    <mergeCell ref="L182:M182"/>
    <mergeCell ref="N182:Q182"/>
    <mergeCell ref="F183:I183"/>
    <mergeCell ref="F184:I184"/>
    <mergeCell ref="F185:I185"/>
    <mergeCell ref="F186:I186"/>
    <mergeCell ref="L186:M186"/>
    <mergeCell ref="N186:Q186"/>
    <mergeCell ref="F176:I176"/>
    <mergeCell ref="L176:M176"/>
    <mergeCell ref="N176:Q176"/>
    <mergeCell ref="F177:I177"/>
    <mergeCell ref="F178:I178"/>
    <mergeCell ref="F179:I179"/>
    <mergeCell ref="F180:I180"/>
    <mergeCell ref="L180:M180"/>
    <mergeCell ref="N180:Q180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L173:M173"/>
    <mergeCell ref="N173:Q173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L169:M169"/>
    <mergeCell ref="N169:Q169"/>
    <mergeCell ref="F161:I16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51:I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4:I134"/>
    <mergeCell ref="L134:M134"/>
    <mergeCell ref="N134:Q134"/>
    <mergeCell ref="F135:I135"/>
    <mergeCell ref="F136:I136"/>
    <mergeCell ref="F137:I137"/>
    <mergeCell ref="F138:I138"/>
    <mergeCell ref="L138:M138"/>
    <mergeCell ref="N138:Q138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1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2" t="s">
        <v>105</v>
      </c>
      <c r="I1" s="302"/>
      <c r="J1" s="302"/>
      <c r="K1" s="302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2" t="s">
        <v>92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109</v>
      </c>
    </row>
    <row r="4" spans="1:66" ht="36.950000000000003" customHeight="1">
      <c r="B4" s="26"/>
      <c r="C4" s="210" t="s">
        <v>110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3" t="str">
        <f>'Rekapitulace stavby'!K6</f>
        <v>Areál jezu České Vrbné - odkanalizování provozního objektu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9"/>
      <c r="R6" s="27"/>
    </row>
    <row r="7" spans="1:66" s="1" customFormat="1" ht="32.85" customHeight="1">
      <c r="B7" s="38"/>
      <c r="C7" s="39"/>
      <c r="D7" s="32" t="s">
        <v>111</v>
      </c>
      <c r="E7" s="39"/>
      <c r="F7" s="216" t="s">
        <v>913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6"/>
      <c r="P9" s="25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26</v>
      </c>
      <c r="E11" s="39"/>
      <c r="F11" s="39"/>
      <c r="G11" s="39"/>
      <c r="H11" s="39"/>
      <c r="I11" s="39"/>
      <c r="J11" s="39"/>
      <c r="K11" s="39"/>
      <c r="L11" s="39"/>
      <c r="M11" s="33" t="s">
        <v>27</v>
      </c>
      <c r="N11" s="39"/>
      <c r="O11" s="214" t="str">
        <f>IF('Rekapitulace stavby'!AN10="","",'Rekapitulace stavby'!AN10)</f>
        <v/>
      </c>
      <c r="P11" s="21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4" t="str">
        <f>IF('Rekapitulace stavby'!AN11="","",'Rekapitulace stavby'!AN11)</f>
        <v/>
      </c>
      <c r="P12" s="21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27</v>
      </c>
      <c r="N14" s="39"/>
      <c r="O14" s="258" t="str">
        <f>IF('Rekapitulace stavby'!AN13="","",'Rekapitulace stavby'!AN13)</f>
        <v>Vyplň údaj</v>
      </c>
      <c r="P14" s="214"/>
      <c r="Q14" s="39"/>
      <c r="R14" s="40"/>
    </row>
    <row r="15" spans="1:66" s="1" customFormat="1" ht="18" customHeight="1">
      <c r="B15" s="38"/>
      <c r="C15" s="39"/>
      <c r="D15" s="39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3" t="s">
        <v>28</v>
      </c>
      <c r="N15" s="39"/>
      <c r="O15" s="258" t="str">
        <f>IF('Rekapitulace stavby'!AN14="","",'Rekapitulace stavby'!AN14)</f>
        <v>Vyplň údaj</v>
      </c>
      <c r="P15" s="21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27</v>
      </c>
      <c r="N17" s="39"/>
      <c r="O17" s="214" t="str">
        <f>IF('Rekapitulace stavby'!AN16="","",'Rekapitulace stavby'!AN16)</f>
        <v/>
      </c>
      <c r="P17" s="21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4" t="str">
        <f>IF('Rekapitulace stavby'!AN17="","",'Rekapitulace stavby'!AN17)</f>
        <v/>
      </c>
      <c r="P18" s="21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33</v>
      </c>
      <c r="E20" s="39"/>
      <c r="F20" s="39"/>
      <c r="G20" s="39"/>
      <c r="H20" s="39"/>
      <c r="I20" s="39"/>
      <c r="J20" s="39"/>
      <c r="K20" s="39"/>
      <c r="L20" s="39"/>
      <c r="M20" s="33" t="s">
        <v>27</v>
      </c>
      <c r="N20" s="39"/>
      <c r="O20" s="214" t="s">
        <v>5</v>
      </c>
      <c r="P20" s="214"/>
      <c r="Q20" s="39"/>
      <c r="R20" s="40"/>
    </row>
    <row r="21" spans="2:18" s="1" customFormat="1" ht="18" customHeight="1">
      <c r="B21" s="38"/>
      <c r="C21" s="39"/>
      <c r="D21" s="39"/>
      <c r="E21" s="31"/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4" t="s">
        <v>5</v>
      </c>
      <c r="P21" s="21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19" t="s">
        <v>5</v>
      </c>
      <c r="F24" s="219"/>
      <c r="G24" s="219"/>
      <c r="H24" s="219"/>
      <c r="I24" s="219"/>
      <c r="J24" s="219"/>
      <c r="K24" s="219"/>
      <c r="L24" s="21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113</v>
      </c>
      <c r="E27" s="39"/>
      <c r="F27" s="39"/>
      <c r="G27" s="39"/>
      <c r="H27" s="39"/>
      <c r="I27" s="39"/>
      <c r="J27" s="39"/>
      <c r="K27" s="39"/>
      <c r="L27" s="39"/>
      <c r="M27" s="220">
        <f>N88</f>
        <v>0</v>
      </c>
      <c r="N27" s="220"/>
      <c r="O27" s="220"/>
      <c r="P27" s="220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0">
        <f>N91</f>
        <v>0</v>
      </c>
      <c r="N28" s="220"/>
      <c r="O28" s="220"/>
      <c r="P28" s="22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37</v>
      </c>
      <c r="E30" s="39"/>
      <c r="F30" s="39"/>
      <c r="G30" s="39"/>
      <c r="H30" s="39"/>
      <c r="I30" s="39"/>
      <c r="J30" s="39"/>
      <c r="K30" s="39"/>
      <c r="L30" s="39"/>
      <c r="M30" s="260">
        <f>ROUND(M27+M28,2)</f>
        <v>0</v>
      </c>
      <c r="N30" s="255"/>
      <c r="O30" s="255"/>
      <c r="P30" s="25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38</v>
      </c>
      <c r="E32" s="45" t="s">
        <v>39</v>
      </c>
      <c r="F32" s="46">
        <v>0.21</v>
      </c>
      <c r="G32" s="121" t="s">
        <v>40</v>
      </c>
      <c r="H32" s="261">
        <f>(SUM(BE91:BE98)+SUM(BE116:BE129))</f>
        <v>0</v>
      </c>
      <c r="I32" s="255"/>
      <c r="J32" s="255"/>
      <c r="K32" s="39"/>
      <c r="L32" s="39"/>
      <c r="M32" s="261">
        <f>ROUND((SUM(BE91:BE98)+SUM(BE116:BE129)), 2)*F32</f>
        <v>0</v>
      </c>
      <c r="N32" s="255"/>
      <c r="O32" s="255"/>
      <c r="P32" s="255"/>
      <c r="Q32" s="39"/>
      <c r="R32" s="40"/>
    </row>
    <row r="33" spans="2:18" s="1" customFormat="1" ht="14.45" customHeight="1">
      <c r="B33" s="38"/>
      <c r="C33" s="39"/>
      <c r="D33" s="39"/>
      <c r="E33" s="45" t="s">
        <v>41</v>
      </c>
      <c r="F33" s="46">
        <v>0.15</v>
      </c>
      <c r="G33" s="121" t="s">
        <v>40</v>
      </c>
      <c r="H33" s="261">
        <f>(SUM(BF91:BF98)+SUM(BF116:BF129))</f>
        <v>0</v>
      </c>
      <c r="I33" s="255"/>
      <c r="J33" s="255"/>
      <c r="K33" s="39"/>
      <c r="L33" s="39"/>
      <c r="M33" s="261">
        <f>ROUND((SUM(BF91:BF98)+SUM(BF116:BF129)), 2)*F33</f>
        <v>0</v>
      </c>
      <c r="N33" s="255"/>
      <c r="O33" s="255"/>
      <c r="P33" s="25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42</v>
      </c>
      <c r="F34" s="46">
        <v>0.21</v>
      </c>
      <c r="G34" s="121" t="s">
        <v>40</v>
      </c>
      <c r="H34" s="261">
        <f>(SUM(BG91:BG98)+SUM(BG116:BG129))</f>
        <v>0</v>
      </c>
      <c r="I34" s="255"/>
      <c r="J34" s="255"/>
      <c r="K34" s="39"/>
      <c r="L34" s="39"/>
      <c r="M34" s="261">
        <v>0</v>
      </c>
      <c r="N34" s="255"/>
      <c r="O34" s="255"/>
      <c r="P34" s="25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43</v>
      </c>
      <c r="F35" s="46">
        <v>0.15</v>
      </c>
      <c r="G35" s="121" t="s">
        <v>40</v>
      </c>
      <c r="H35" s="261">
        <f>(SUM(BH91:BH98)+SUM(BH116:BH129))</f>
        <v>0</v>
      </c>
      <c r="I35" s="255"/>
      <c r="J35" s="255"/>
      <c r="K35" s="39"/>
      <c r="L35" s="39"/>
      <c r="M35" s="261">
        <v>0</v>
      </c>
      <c r="N35" s="255"/>
      <c r="O35" s="255"/>
      <c r="P35" s="25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44</v>
      </c>
      <c r="F36" s="46">
        <v>0</v>
      </c>
      <c r="G36" s="121" t="s">
        <v>40</v>
      </c>
      <c r="H36" s="261">
        <f>(SUM(BI91:BI98)+SUM(BI116:BI129))</f>
        <v>0</v>
      </c>
      <c r="I36" s="255"/>
      <c r="J36" s="255"/>
      <c r="K36" s="39"/>
      <c r="L36" s="39"/>
      <c r="M36" s="261">
        <v>0</v>
      </c>
      <c r="N36" s="255"/>
      <c r="O36" s="255"/>
      <c r="P36" s="25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45</v>
      </c>
      <c r="E38" s="78"/>
      <c r="F38" s="78"/>
      <c r="G38" s="123" t="s">
        <v>46</v>
      </c>
      <c r="H38" s="124" t="s">
        <v>47</v>
      </c>
      <c r="I38" s="78"/>
      <c r="J38" s="78"/>
      <c r="K38" s="78"/>
      <c r="L38" s="262">
        <f>SUM(M30:M36)</f>
        <v>0</v>
      </c>
      <c r="M38" s="262"/>
      <c r="N38" s="262"/>
      <c r="O38" s="262"/>
      <c r="P38" s="26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48</v>
      </c>
      <c r="E50" s="54"/>
      <c r="F50" s="54"/>
      <c r="G50" s="54"/>
      <c r="H50" s="55"/>
      <c r="I50" s="39"/>
      <c r="J50" s="53" t="s">
        <v>49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50</v>
      </c>
      <c r="E59" s="59"/>
      <c r="F59" s="59"/>
      <c r="G59" s="60" t="s">
        <v>51</v>
      </c>
      <c r="H59" s="61"/>
      <c r="I59" s="39"/>
      <c r="J59" s="58" t="s">
        <v>50</v>
      </c>
      <c r="K59" s="59"/>
      <c r="L59" s="59"/>
      <c r="M59" s="59"/>
      <c r="N59" s="60" t="s">
        <v>51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52</v>
      </c>
      <c r="E61" s="54"/>
      <c r="F61" s="54"/>
      <c r="G61" s="54"/>
      <c r="H61" s="55"/>
      <c r="I61" s="39"/>
      <c r="J61" s="53" t="s">
        <v>53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50</v>
      </c>
      <c r="E70" s="59"/>
      <c r="F70" s="59"/>
      <c r="G70" s="60" t="s">
        <v>51</v>
      </c>
      <c r="H70" s="61"/>
      <c r="I70" s="39"/>
      <c r="J70" s="58" t="s">
        <v>50</v>
      </c>
      <c r="K70" s="59"/>
      <c r="L70" s="59"/>
      <c r="M70" s="59"/>
      <c r="N70" s="60" t="s">
        <v>51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0" t="s">
        <v>114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3" t="str">
        <f>F6</f>
        <v>Areál jezu České Vrbné - odkanalizování provozního objektu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0" t="str">
        <f>F7</f>
        <v>3130d - Vedlejší náklady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257" t="str">
        <f>IF(O9="","",O9)</f>
        <v/>
      </c>
      <c r="N81" s="257"/>
      <c r="O81" s="257"/>
      <c r="P81" s="257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>
      <c r="B83" s="38"/>
      <c r="C83" s="33" t="s">
        <v>26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31</v>
      </c>
      <c r="L83" s="39"/>
      <c r="M83" s="214" t="str">
        <f>E18</f>
        <v xml:space="preserve"> </v>
      </c>
      <c r="N83" s="214"/>
      <c r="O83" s="214"/>
      <c r="P83" s="214"/>
      <c r="Q83" s="214"/>
      <c r="R83" s="40"/>
    </row>
    <row r="84" spans="2:65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33</v>
      </c>
      <c r="L84" s="39"/>
      <c r="M84" s="214">
        <f>E21</f>
        <v>0</v>
      </c>
      <c r="N84" s="214"/>
      <c r="O84" s="214"/>
      <c r="P84" s="214"/>
      <c r="Q84" s="214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4" t="s">
        <v>115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116</v>
      </c>
      <c r="O86" s="265"/>
      <c r="P86" s="265"/>
      <c r="Q86" s="265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117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N116</f>
        <v>0</v>
      </c>
      <c r="O88" s="266"/>
      <c r="P88" s="266"/>
      <c r="Q88" s="266"/>
      <c r="R88" s="40"/>
      <c r="AU88" s="22" t="s">
        <v>118</v>
      </c>
    </row>
    <row r="89" spans="2:65" s="6" customFormat="1" ht="24.95" customHeight="1">
      <c r="B89" s="126"/>
      <c r="C89" s="127"/>
      <c r="D89" s="128" t="s">
        <v>914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7">
        <f>N117</f>
        <v>0</v>
      </c>
      <c r="O89" s="268"/>
      <c r="P89" s="268"/>
      <c r="Q89" s="268"/>
      <c r="R89" s="129"/>
    </row>
    <row r="90" spans="2:65" s="1" customFormat="1" ht="21.75" customHeight="1"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40"/>
    </row>
    <row r="91" spans="2:65" s="1" customFormat="1" ht="29.25" customHeight="1">
      <c r="B91" s="38"/>
      <c r="C91" s="125" t="s">
        <v>128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266">
        <f>ROUND(N92+N93+N94+N95+N96+N97,2)</f>
        <v>0</v>
      </c>
      <c r="O91" s="270"/>
      <c r="P91" s="270"/>
      <c r="Q91" s="270"/>
      <c r="R91" s="40"/>
      <c r="T91" s="133"/>
      <c r="U91" s="134" t="s">
        <v>38</v>
      </c>
    </row>
    <row r="92" spans="2:65" s="1" customFormat="1" ht="18" customHeight="1">
      <c r="B92" s="135"/>
      <c r="C92" s="136"/>
      <c r="D92" s="246" t="s">
        <v>129</v>
      </c>
      <c r="E92" s="271"/>
      <c r="F92" s="271"/>
      <c r="G92" s="271"/>
      <c r="H92" s="271"/>
      <c r="I92" s="136"/>
      <c r="J92" s="136"/>
      <c r="K92" s="136"/>
      <c r="L92" s="136"/>
      <c r="M92" s="136"/>
      <c r="N92" s="244">
        <f>ROUND(N88*T92,2)</f>
        <v>0</v>
      </c>
      <c r="O92" s="272"/>
      <c r="P92" s="272"/>
      <c r="Q92" s="272"/>
      <c r="R92" s="138"/>
      <c r="S92" s="139"/>
      <c r="T92" s="140"/>
      <c r="U92" s="141" t="s">
        <v>39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42" t="s">
        <v>130</v>
      </c>
      <c r="AZ92" s="139"/>
      <c r="BA92" s="139"/>
      <c r="BB92" s="139"/>
      <c r="BC92" s="139"/>
      <c r="BD92" s="139"/>
      <c r="BE92" s="143">
        <f t="shared" ref="BE92:BE97" si="0">IF(U92="základní",N92,0)</f>
        <v>0</v>
      </c>
      <c r="BF92" s="143">
        <f t="shared" ref="BF92:BF97" si="1">IF(U92="snížená",N92,0)</f>
        <v>0</v>
      </c>
      <c r="BG92" s="143">
        <f t="shared" ref="BG92:BG97" si="2">IF(U92="zákl. přenesená",N92,0)</f>
        <v>0</v>
      </c>
      <c r="BH92" s="143">
        <f t="shared" ref="BH92:BH97" si="3">IF(U92="sníž. přenesená",N92,0)</f>
        <v>0</v>
      </c>
      <c r="BI92" s="143">
        <f t="shared" ref="BI92:BI97" si="4">IF(U92="nulová",N92,0)</f>
        <v>0</v>
      </c>
      <c r="BJ92" s="142" t="s">
        <v>82</v>
      </c>
      <c r="BK92" s="139"/>
      <c r="BL92" s="139"/>
      <c r="BM92" s="139"/>
    </row>
    <row r="93" spans="2:65" s="1" customFormat="1" ht="18" customHeight="1">
      <c r="B93" s="135"/>
      <c r="C93" s="136"/>
      <c r="D93" s="246" t="s">
        <v>131</v>
      </c>
      <c r="E93" s="271"/>
      <c r="F93" s="271"/>
      <c r="G93" s="271"/>
      <c r="H93" s="271"/>
      <c r="I93" s="136"/>
      <c r="J93" s="136"/>
      <c r="K93" s="136"/>
      <c r="L93" s="136"/>
      <c r="M93" s="136"/>
      <c r="N93" s="244">
        <f>ROUND(N88*T93,2)</f>
        <v>0</v>
      </c>
      <c r="O93" s="272"/>
      <c r="P93" s="272"/>
      <c r="Q93" s="272"/>
      <c r="R93" s="138"/>
      <c r="S93" s="139"/>
      <c r="T93" s="140"/>
      <c r="U93" s="141" t="s">
        <v>39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2" t="s">
        <v>130</v>
      </c>
      <c r="AZ93" s="139"/>
      <c r="BA93" s="139"/>
      <c r="BB93" s="139"/>
      <c r="BC93" s="139"/>
      <c r="BD93" s="139"/>
      <c r="BE93" s="143">
        <f t="shared" si="0"/>
        <v>0</v>
      </c>
      <c r="BF93" s="143">
        <f t="shared" si="1"/>
        <v>0</v>
      </c>
      <c r="BG93" s="143">
        <f t="shared" si="2"/>
        <v>0</v>
      </c>
      <c r="BH93" s="143">
        <f t="shared" si="3"/>
        <v>0</v>
      </c>
      <c r="BI93" s="143">
        <f t="shared" si="4"/>
        <v>0</v>
      </c>
      <c r="BJ93" s="142" t="s">
        <v>82</v>
      </c>
      <c r="BK93" s="139"/>
      <c r="BL93" s="139"/>
      <c r="BM93" s="139"/>
    </row>
    <row r="94" spans="2:65" s="1" customFormat="1" ht="18" customHeight="1">
      <c r="B94" s="135"/>
      <c r="C94" s="136"/>
      <c r="D94" s="246" t="s">
        <v>132</v>
      </c>
      <c r="E94" s="271"/>
      <c r="F94" s="271"/>
      <c r="G94" s="271"/>
      <c r="H94" s="271"/>
      <c r="I94" s="136"/>
      <c r="J94" s="136"/>
      <c r="K94" s="136"/>
      <c r="L94" s="136"/>
      <c r="M94" s="136"/>
      <c r="N94" s="244">
        <f>ROUND(N88*T94,2)</f>
        <v>0</v>
      </c>
      <c r="O94" s="272"/>
      <c r="P94" s="272"/>
      <c r="Q94" s="272"/>
      <c r="R94" s="138"/>
      <c r="S94" s="139"/>
      <c r="T94" s="140"/>
      <c r="U94" s="141" t="s">
        <v>39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130</v>
      </c>
      <c r="AZ94" s="139"/>
      <c r="BA94" s="139"/>
      <c r="BB94" s="139"/>
      <c r="BC94" s="139"/>
      <c r="BD94" s="139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82</v>
      </c>
      <c r="BK94" s="139"/>
      <c r="BL94" s="139"/>
      <c r="BM94" s="139"/>
    </row>
    <row r="95" spans="2:65" s="1" customFormat="1" ht="18" customHeight="1">
      <c r="B95" s="135"/>
      <c r="C95" s="136"/>
      <c r="D95" s="246" t="s">
        <v>133</v>
      </c>
      <c r="E95" s="271"/>
      <c r="F95" s="271"/>
      <c r="G95" s="271"/>
      <c r="H95" s="271"/>
      <c r="I95" s="136"/>
      <c r="J95" s="136"/>
      <c r="K95" s="136"/>
      <c r="L95" s="136"/>
      <c r="M95" s="136"/>
      <c r="N95" s="244">
        <f>ROUND(N88*T95,2)</f>
        <v>0</v>
      </c>
      <c r="O95" s="272"/>
      <c r="P95" s="272"/>
      <c r="Q95" s="272"/>
      <c r="R95" s="138"/>
      <c r="S95" s="139"/>
      <c r="T95" s="140"/>
      <c r="U95" s="141" t="s">
        <v>39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130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82</v>
      </c>
      <c r="BK95" s="139"/>
      <c r="BL95" s="139"/>
      <c r="BM95" s="139"/>
    </row>
    <row r="96" spans="2:65" s="1" customFormat="1" ht="18" customHeight="1">
      <c r="B96" s="135"/>
      <c r="C96" s="136"/>
      <c r="D96" s="246" t="s">
        <v>134</v>
      </c>
      <c r="E96" s="271"/>
      <c r="F96" s="271"/>
      <c r="G96" s="271"/>
      <c r="H96" s="271"/>
      <c r="I96" s="136"/>
      <c r="J96" s="136"/>
      <c r="K96" s="136"/>
      <c r="L96" s="136"/>
      <c r="M96" s="136"/>
      <c r="N96" s="244">
        <f>ROUND(N88*T96,2)</f>
        <v>0</v>
      </c>
      <c r="O96" s="272"/>
      <c r="P96" s="272"/>
      <c r="Q96" s="272"/>
      <c r="R96" s="138"/>
      <c r="S96" s="139"/>
      <c r="T96" s="140"/>
      <c r="U96" s="141" t="s">
        <v>39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130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82</v>
      </c>
      <c r="BK96" s="139"/>
      <c r="BL96" s="139"/>
      <c r="BM96" s="139"/>
    </row>
    <row r="97" spans="2:65" s="1" customFormat="1" ht="18" customHeight="1">
      <c r="B97" s="135"/>
      <c r="C97" s="136"/>
      <c r="D97" s="137" t="s">
        <v>135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44">
        <f>ROUND(N88*T97,2)</f>
        <v>0</v>
      </c>
      <c r="O97" s="272"/>
      <c r="P97" s="272"/>
      <c r="Q97" s="272"/>
      <c r="R97" s="138"/>
      <c r="S97" s="139"/>
      <c r="T97" s="144"/>
      <c r="U97" s="145" t="s">
        <v>39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136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82</v>
      </c>
      <c r="BK97" s="139"/>
      <c r="BL97" s="139"/>
      <c r="BM97" s="139"/>
    </row>
    <row r="98" spans="2:65" s="1" customFormat="1" ht="13.5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40"/>
    </row>
    <row r="99" spans="2:65" s="1" customFormat="1" ht="29.25" customHeight="1">
      <c r="B99" s="38"/>
      <c r="C99" s="116" t="s">
        <v>103</v>
      </c>
      <c r="D99" s="117"/>
      <c r="E99" s="117"/>
      <c r="F99" s="117"/>
      <c r="G99" s="117"/>
      <c r="H99" s="117"/>
      <c r="I99" s="117"/>
      <c r="J99" s="117"/>
      <c r="K99" s="117"/>
      <c r="L99" s="250">
        <f>ROUND(SUM(N88+N91),2)</f>
        <v>0</v>
      </c>
      <c r="M99" s="250"/>
      <c r="N99" s="250"/>
      <c r="O99" s="250"/>
      <c r="P99" s="250"/>
      <c r="Q99" s="250"/>
      <c r="R99" s="40"/>
    </row>
    <row r="100" spans="2:65" s="1" customFormat="1" ht="6.95" customHeight="1"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4"/>
    </row>
    <row r="104" spans="2:65" s="1" customFormat="1" ht="6.95" customHeight="1"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7"/>
    </row>
    <row r="105" spans="2:65" s="1" customFormat="1" ht="36.950000000000003" customHeight="1">
      <c r="B105" s="38"/>
      <c r="C105" s="210" t="s">
        <v>137</v>
      </c>
      <c r="D105" s="255"/>
      <c r="E105" s="255"/>
      <c r="F105" s="255"/>
      <c r="G105" s="255"/>
      <c r="H105" s="255"/>
      <c r="I105" s="255"/>
      <c r="J105" s="255"/>
      <c r="K105" s="255"/>
      <c r="L105" s="255"/>
      <c r="M105" s="255"/>
      <c r="N105" s="255"/>
      <c r="O105" s="255"/>
      <c r="P105" s="255"/>
      <c r="Q105" s="255"/>
      <c r="R105" s="40"/>
    </row>
    <row r="106" spans="2:65" s="1" customFormat="1" ht="6.95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</row>
    <row r="107" spans="2:65" s="1" customFormat="1" ht="30" customHeight="1">
      <c r="B107" s="38"/>
      <c r="C107" s="33" t="s">
        <v>19</v>
      </c>
      <c r="D107" s="39"/>
      <c r="E107" s="39"/>
      <c r="F107" s="253" t="str">
        <f>F6</f>
        <v>Areál jezu České Vrbné - odkanalizování provozního objektu</v>
      </c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39"/>
      <c r="R107" s="40"/>
    </row>
    <row r="108" spans="2:65" s="1" customFormat="1" ht="36.950000000000003" customHeight="1">
      <c r="B108" s="38"/>
      <c r="C108" s="72" t="s">
        <v>111</v>
      </c>
      <c r="D108" s="39"/>
      <c r="E108" s="39"/>
      <c r="F108" s="230" t="str">
        <f>F7</f>
        <v>3130d - Vedlejší náklady</v>
      </c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39"/>
      <c r="R108" s="40"/>
    </row>
    <row r="109" spans="2:65" s="1" customFormat="1" ht="6.95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</row>
    <row r="110" spans="2:65" s="1" customFormat="1" ht="18" customHeight="1">
      <c r="B110" s="38"/>
      <c r="C110" s="33" t="s">
        <v>23</v>
      </c>
      <c r="D110" s="39"/>
      <c r="E110" s="39"/>
      <c r="F110" s="31" t="str">
        <f>F9</f>
        <v xml:space="preserve"> </v>
      </c>
      <c r="G110" s="39"/>
      <c r="H110" s="39"/>
      <c r="I110" s="39"/>
      <c r="J110" s="39"/>
      <c r="K110" s="33" t="s">
        <v>25</v>
      </c>
      <c r="L110" s="39"/>
      <c r="M110" s="257" t="str">
        <f>IF(O9="","",O9)</f>
        <v/>
      </c>
      <c r="N110" s="257"/>
      <c r="O110" s="257"/>
      <c r="P110" s="257"/>
      <c r="Q110" s="39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>
      <c r="B112" s="38"/>
      <c r="C112" s="33" t="s">
        <v>26</v>
      </c>
      <c r="D112" s="39"/>
      <c r="E112" s="39"/>
      <c r="F112" s="31" t="str">
        <f>E12</f>
        <v xml:space="preserve"> </v>
      </c>
      <c r="G112" s="39"/>
      <c r="H112" s="39"/>
      <c r="I112" s="39"/>
      <c r="J112" s="39"/>
      <c r="K112" s="33" t="s">
        <v>31</v>
      </c>
      <c r="L112" s="39"/>
      <c r="M112" s="214" t="str">
        <f>E18</f>
        <v xml:space="preserve"> </v>
      </c>
      <c r="N112" s="214"/>
      <c r="O112" s="214"/>
      <c r="P112" s="214"/>
      <c r="Q112" s="214"/>
      <c r="R112" s="40"/>
    </row>
    <row r="113" spans="2:65" s="1" customFormat="1" ht="14.45" customHeight="1">
      <c r="B113" s="38"/>
      <c r="C113" s="33" t="s">
        <v>29</v>
      </c>
      <c r="D113" s="39"/>
      <c r="E113" s="39"/>
      <c r="F113" s="31" t="str">
        <f>IF(E15="","",E15)</f>
        <v>Vyplň údaj</v>
      </c>
      <c r="G113" s="39"/>
      <c r="H113" s="39"/>
      <c r="I113" s="39"/>
      <c r="J113" s="39"/>
      <c r="K113" s="33" t="s">
        <v>33</v>
      </c>
      <c r="L113" s="39"/>
      <c r="M113" s="214">
        <f>E21</f>
        <v>0</v>
      </c>
      <c r="N113" s="214"/>
      <c r="O113" s="214"/>
      <c r="P113" s="214"/>
      <c r="Q113" s="214"/>
      <c r="R113" s="40"/>
    </row>
    <row r="114" spans="2:65" s="1" customFormat="1" ht="10.3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8" customFormat="1" ht="29.25" customHeight="1">
      <c r="B115" s="146"/>
      <c r="C115" s="147" t="s">
        <v>138</v>
      </c>
      <c r="D115" s="148" t="s">
        <v>139</v>
      </c>
      <c r="E115" s="148" t="s">
        <v>56</v>
      </c>
      <c r="F115" s="273" t="s">
        <v>140</v>
      </c>
      <c r="G115" s="273"/>
      <c r="H115" s="273"/>
      <c r="I115" s="273"/>
      <c r="J115" s="148" t="s">
        <v>141</v>
      </c>
      <c r="K115" s="148" t="s">
        <v>142</v>
      </c>
      <c r="L115" s="273" t="s">
        <v>143</v>
      </c>
      <c r="M115" s="273"/>
      <c r="N115" s="273" t="s">
        <v>116</v>
      </c>
      <c r="O115" s="273"/>
      <c r="P115" s="273"/>
      <c r="Q115" s="274"/>
      <c r="R115" s="149"/>
      <c r="T115" s="79" t="s">
        <v>144</v>
      </c>
      <c r="U115" s="80" t="s">
        <v>38</v>
      </c>
      <c r="V115" s="80" t="s">
        <v>145</v>
      </c>
      <c r="W115" s="80" t="s">
        <v>146</v>
      </c>
      <c r="X115" s="80" t="s">
        <v>147</v>
      </c>
      <c r="Y115" s="80" t="s">
        <v>148</v>
      </c>
      <c r="Z115" s="80" t="s">
        <v>149</v>
      </c>
      <c r="AA115" s="81" t="s">
        <v>150</v>
      </c>
    </row>
    <row r="116" spans="2:65" s="1" customFormat="1" ht="29.25" customHeight="1">
      <c r="B116" s="38"/>
      <c r="C116" s="83" t="s">
        <v>113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293">
        <f>BK116</f>
        <v>0</v>
      </c>
      <c r="O116" s="294"/>
      <c r="P116" s="294"/>
      <c r="Q116" s="294"/>
      <c r="R116" s="40"/>
      <c r="T116" s="82"/>
      <c r="U116" s="54"/>
      <c r="V116" s="54"/>
      <c r="W116" s="150">
        <f>W117+W130</f>
        <v>0</v>
      </c>
      <c r="X116" s="54"/>
      <c r="Y116" s="150">
        <f>Y117+Y130</f>
        <v>0</v>
      </c>
      <c r="Z116" s="54"/>
      <c r="AA116" s="151">
        <f>AA117+AA130</f>
        <v>0</v>
      </c>
      <c r="AT116" s="22" t="s">
        <v>73</v>
      </c>
      <c r="AU116" s="22" t="s">
        <v>118</v>
      </c>
      <c r="BK116" s="152">
        <f>BK117+BK130</f>
        <v>0</v>
      </c>
    </row>
    <row r="117" spans="2:65" s="9" customFormat="1" ht="37.35" customHeight="1">
      <c r="B117" s="153"/>
      <c r="C117" s="154"/>
      <c r="D117" s="155" t="s">
        <v>914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303">
        <f>BK117</f>
        <v>0</v>
      </c>
      <c r="O117" s="304"/>
      <c r="P117" s="304"/>
      <c r="Q117" s="304"/>
      <c r="R117" s="156"/>
      <c r="T117" s="157"/>
      <c r="U117" s="154"/>
      <c r="V117" s="154"/>
      <c r="W117" s="158">
        <f>SUM(W118:W129)</f>
        <v>0</v>
      </c>
      <c r="X117" s="154"/>
      <c r="Y117" s="158">
        <f>SUM(Y118:Y129)</f>
        <v>0</v>
      </c>
      <c r="Z117" s="154"/>
      <c r="AA117" s="159">
        <f>SUM(AA118:AA129)</f>
        <v>0</v>
      </c>
      <c r="AR117" s="160" t="s">
        <v>178</v>
      </c>
      <c r="AT117" s="161" t="s">
        <v>73</v>
      </c>
      <c r="AU117" s="161" t="s">
        <v>74</v>
      </c>
      <c r="AY117" s="160" t="s">
        <v>151</v>
      </c>
      <c r="BK117" s="162">
        <f>SUM(BK118:BK129)</f>
        <v>0</v>
      </c>
    </row>
    <row r="118" spans="2:65" s="1" customFormat="1" ht="16.5" customHeight="1">
      <c r="B118" s="135"/>
      <c r="C118" s="164" t="s">
        <v>82</v>
      </c>
      <c r="D118" s="164" t="s">
        <v>152</v>
      </c>
      <c r="E118" s="165" t="s">
        <v>915</v>
      </c>
      <c r="F118" s="275" t="s">
        <v>129</v>
      </c>
      <c r="G118" s="275"/>
      <c r="H118" s="275"/>
      <c r="I118" s="275"/>
      <c r="J118" s="166" t="s">
        <v>507</v>
      </c>
      <c r="K118" s="167">
        <v>1</v>
      </c>
      <c r="L118" s="276">
        <v>0</v>
      </c>
      <c r="M118" s="276"/>
      <c r="N118" s="277">
        <f t="shared" ref="N118:N129" si="5">ROUND(L118*K118,2)</f>
        <v>0</v>
      </c>
      <c r="O118" s="277"/>
      <c r="P118" s="277"/>
      <c r="Q118" s="277"/>
      <c r="R118" s="138"/>
      <c r="T118" s="168" t="s">
        <v>5</v>
      </c>
      <c r="U118" s="47" t="s">
        <v>39</v>
      </c>
      <c r="V118" s="39"/>
      <c r="W118" s="169">
        <f t="shared" ref="W118:W129" si="6">V118*K118</f>
        <v>0</v>
      </c>
      <c r="X118" s="169">
        <v>0</v>
      </c>
      <c r="Y118" s="169">
        <f t="shared" ref="Y118:Y129" si="7">X118*K118</f>
        <v>0</v>
      </c>
      <c r="Z118" s="169">
        <v>0</v>
      </c>
      <c r="AA118" s="170">
        <f t="shared" ref="AA118:AA129" si="8">Z118*K118</f>
        <v>0</v>
      </c>
      <c r="AR118" s="22" t="s">
        <v>156</v>
      </c>
      <c r="AT118" s="22" t="s">
        <v>152</v>
      </c>
      <c r="AU118" s="22" t="s">
        <v>82</v>
      </c>
      <c r="AY118" s="22" t="s">
        <v>151</v>
      </c>
      <c r="BE118" s="109">
        <f t="shared" ref="BE118:BE129" si="9">IF(U118="základní",N118,0)</f>
        <v>0</v>
      </c>
      <c r="BF118" s="109">
        <f t="shared" ref="BF118:BF129" si="10">IF(U118="snížená",N118,0)</f>
        <v>0</v>
      </c>
      <c r="BG118" s="109">
        <f t="shared" ref="BG118:BG129" si="11">IF(U118="zákl. přenesená",N118,0)</f>
        <v>0</v>
      </c>
      <c r="BH118" s="109">
        <f t="shared" ref="BH118:BH129" si="12">IF(U118="sníž. přenesená",N118,0)</f>
        <v>0</v>
      </c>
      <c r="BI118" s="109">
        <f t="shared" ref="BI118:BI129" si="13">IF(U118="nulová",N118,0)</f>
        <v>0</v>
      </c>
      <c r="BJ118" s="22" t="s">
        <v>82</v>
      </c>
      <c r="BK118" s="109">
        <f t="shared" ref="BK118:BK129" si="14">ROUND(L118*K118,2)</f>
        <v>0</v>
      </c>
      <c r="BL118" s="22" t="s">
        <v>156</v>
      </c>
      <c r="BM118" s="22" t="s">
        <v>916</v>
      </c>
    </row>
    <row r="119" spans="2:65" s="1" customFormat="1" ht="25.5" customHeight="1">
      <c r="B119" s="135"/>
      <c r="C119" s="164" t="s">
        <v>109</v>
      </c>
      <c r="D119" s="164" t="s">
        <v>152</v>
      </c>
      <c r="E119" s="165" t="s">
        <v>917</v>
      </c>
      <c r="F119" s="275" t="s">
        <v>918</v>
      </c>
      <c r="G119" s="275"/>
      <c r="H119" s="275"/>
      <c r="I119" s="275"/>
      <c r="J119" s="166" t="s">
        <v>507</v>
      </c>
      <c r="K119" s="167">
        <v>1</v>
      </c>
      <c r="L119" s="276">
        <v>0</v>
      </c>
      <c r="M119" s="276"/>
      <c r="N119" s="277">
        <f t="shared" si="5"/>
        <v>0</v>
      </c>
      <c r="O119" s="277"/>
      <c r="P119" s="277"/>
      <c r="Q119" s="277"/>
      <c r="R119" s="138"/>
      <c r="T119" s="168" t="s">
        <v>5</v>
      </c>
      <c r="U119" s="47" t="s">
        <v>39</v>
      </c>
      <c r="V119" s="39"/>
      <c r="W119" s="169">
        <f t="shared" si="6"/>
        <v>0</v>
      </c>
      <c r="X119" s="169">
        <v>0</v>
      </c>
      <c r="Y119" s="169">
        <f t="shared" si="7"/>
        <v>0</v>
      </c>
      <c r="Z119" s="169">
        <v>0</v>
      </c>
      <c r="AA119" s="170">
        <f t="shared" si="8"/>
        <v>0</v>
      </c>
      <c r="AR119" s="22" t="s">
        <v>156</v>
      </c>
      <c r="AT119" s="22" t="s">
        <v>152</v>
      </c>
      <c r="AU119" s="22" t="s">
        <v>82</v>
      </c>
      <c r="AY119" s="22" t="s">
        <v>151</v>
      </c>
      <c r="BE119" s="109">
        <f t="shared" si="9"/>
        <v>0</v>
      </c>
      <c r="BF119" s="109">
        <f t="shared" si="10"/>
        <v>0</v>
      </c>
      <c r="BG119" s="109">
        <f t="shared" si="11"/>
        <v>0</v>
      </c>
      <c r="BH119" s="109">
        <f t="shared" si="12"/>
        <v>0</v>
      </c>
      <c r="BI119" s="109">
        <f t="shared" si="13"/>
        <v>0</v>
      </c>
      <c r="BJ119" s="22" t="s">
        <v>82</v>
      </c>
      <c r="BK119" s="109">
        <f t="shared" si="14"/>
        <v>0</v>
      </c>
      <c r="BL119" s="22" t="s">
        <v>156</v>
      </c>
      <c r="BM119" s="22" t="s">
        <v>919</v>
      </c>
    </row>
    <row r="120" spans="2:65" s="1" customFormat="1" ht="25.5" customHeight="1">
      <c r="B120" s="135"/>
      <c r="C120" s="164" t="s">
        <v>167</v>
      </c>
      <c r="D120" s="164" t="s">
        <v>152</v>
      </c>
      <c r="E120" s="165" t="s">
        <v>920</v>
      </c>
      <c r="F120" s="275" t="s">
        <v>921</v>
      </c>
      <c r="G120" s="275"/>
      <c r="H120" s="275"/>
      <c r="I120" s="275"/>
      <c r="J120" s="166" t="s">
        <v>507</v>
      </c>
      <c r="K120" s="167">
        <v>1</v>
      </c>
      <c r="L120" s="276">
        <v>0</v>
      </c>
      <c r="M120" s="276"/>
      <c r="N120" s="277">
        <f t="shared" si="5"/>
        <v>0</v>
      </c>
      <c r="O120" s="277"/>
      <c r="P120" s="277"/>
      <c r="Q120" s="277"/>
      <c r="R120" s="138"/>
      <c r="T120" s="168" t="s">
        <v>5</v>
      </c>
      <c r="U120" s="47" t="s">
        <v>39</v>
      </c>
      <c r="V120" s="39"/>
      <c r="W120" s="169">
        <f t="shared" si="6"/>
        <v>0</v>
      </c>
      <c r="X120" s="169">
        <v>0</v>
      </c>
      <c r="Y120" s="169">
        <f t="shared" si="7"/>
        <v>0</v>
      </c>
      <c r="Z120" s="169">
        <v>0</v>
      </c>
      <c r="AA120" s="170">
        <f t="shared" si="8"/>
        <v>0</v>
      </c>
      <c r="AR120" s="22" t="s">
        <v>156</v>
      </c>
      <c r="AT120" s="22" t="s">
        <v>152</v>
      </c>
      <c r="AU120" s="22" t="s">
        <v>82</v>
      </c>
      <c r="AY120" s="22" t="s">
        <v>151</v>
      </c>
      <c r="BE120" s="109">
        <f t="shared" si="9"/>
        <v>0</v>
      </c>
      <c r="BF120" s="109">
        <f t="shared" si="10"/>
        <v>0</v>
      </c>
      <c r="BG120" s="109">
        <f t="shared" si="11"/>
        <v>0</v>
      </c>
      <c r="BH120" s="109">
        <f t="shared" si="12"/>
        <v>0</v>
      </c>
      <c r="BI120" s="109">
        <f t="shared" si="13"/>
        <v>0</v>
      </c>
      <c r="BJ120" s="22" t="s">
        <v>82</v>
      </c>
      <c r="BK120" s="109">
        <f t="shared" si="14"/>
        <v>0</v>
      </c>
      <c r="BL120" s="22" t="s">
        <v>156</v>
      </c>
      <c r="BM120" s="22" t="s">
        <v>922</v>
      </c>
    </row>
    <row r="121" spans="2:65" s="1" customFormat="1" ht="16.5" customHeight="1">
      <c r="B121" s="135"/>
      <c r="C121" s="164" t="s">
        <v>156</v>
      </c>
      <c r="D121" s="164" t="s">
        <v>152</v>
      </c>
      <c r="E121" s="165" t="s">
        <v>923</v>
      </c>
      <c r="F121" s="275" t="s">
        <v>924</v>
      </c>
      <c r="G121" s="275"/>
      <c r="H121" s="275"/>
      <c r="I121" s="275"/>
      <c r="J121" s="166" t="s">
        <v>507</v>
      </c>
      <c r="K121" s="167">
        <v>1</v>
      </c>
      <c r="L121" s="276">
        <v>0</v>
      </c>
      <c r="M121" s="276"/>
      <c r="N121" s="277">
        <f t="shared" si="5"/>
        <v>0</v>
      </c>
      <c r="O121" s="277"/>
      <c r="P121" s="277"/>
      <c r="Q121" s="277"/>
      <c r="R121" s="138"/>
      <c r="T121" s="168" t="s">
        <v>5</v>
      </c>
      <c r="U121" s="47" t="s">
        <v>39</v>
      </c>
      <c r="V121" s="39"/>
      <c r="W121" s="169">
        <f t="shared" si="6"/>
        <v>0</v>
      </c>
      <c r="X121" s="169">
        <v>0</v>
      </c>
      <c r="Y121" s="169">
        <f t="shared" si="7"/>
        <v>0</v>
      </c>
      <c r="Z121" s="169">
        <v>0</v>
      </c>
      <c r="AA121" s="170">
        <f t="shared" si="8"/>
        <v>0</v>
      </c>
      <c r="AR121" s="22" t="s">
        <v>156</v>
      </c>
      <c r="AT121" s="22" t="s">
        <v>152</v>
      </c>
      <c r="AU121" s="22" t="s">
        <v>82</v>
      </c>
      <c r="AY121" s="22" t="s">
        <v>151</v>
      </c>
      <c r="BE121" s="109">
        <f t="shared" si="9"/>
        <v>0</v>
      </c>
      <c r="BF121" s="109">
        <f t="shared" si="10"/>
        <v>0</v>
      </c>
      <c r="BG121" s="109">
        <f t="shared" si="11"/>
        <v>0</v>
      </c>
      <c r="BH121" s="109">
        <f t="shared" si="12"/>
        <v>0</v>
      </c>
      <c r="BI121" s="109">
        <f t="shared" si="13"/>
        <v>0</v>
      </c>
      <c r="BJ121" s="22" t="s">
        <v>82</v>
      </c>
      <c r="BK121" s="109">
        <f t="shared" si="14"/>
        <v>0</v>
      </c>
      <c r="BL121" s="22" t="s">
        <v>156</v>
      </c>
      <c r="BM121" s="22" t="s">
        <v>925</v>
      </c>
    </row>
    <row r="122" spans="2:65" s="1" customFormat="1" ht="25.5" customHeight="1">
      <c r="B122" s="135"/>
      <c r="C122" s="164" t="s">
        <v>178</v>
      </c>
      <c r="D122" s="164" t="s">
        <v>152</v>
      </c>
      <c r="E122" s="165" t="s">
        <v>926</v>
      </c>
      <c r="F122" s="275" t="s">
        <v>927</v>
      </c>
      <c r="G122" s="275"/>
      <c r="H122" s="275"/>
      <c r="I122" s="275"/>
      <c r="J122" s="166" t="s">
        <v>507</v>
      </c>
      <c r="K122" s="167">
        <v>1</v>
      </c>
      <c r="L122" s="276">
        <v>0</v>
      </c>
      <c r="M122" s="276"/>
      <c r="N122" s="277">
        <f t="shared" si="5"/>
        <v>0</v>
      </c>
      <c r="O122" s="277"/>
      <c r="P122" s="277"/>
      <c r="Q122" s="277"/>
      <c r="R122" s="138"/>
      <c r="T122" s="168" t="s">
        <v>5</v>
      </c>
      <c r="U122" s="47" t="s">
        <v>39</v>
      </c>
      <c r="V122" s="39"/>
      <c r="W122" s="169">
        <f t="shared" si="6"/>
        <v>0</v>
      </c>
      <c r="X122" s="169">
        <v>0</v>
      </c>
      <c r="Y122" s="169">
        <f t="shared" si="7"/>
        <v>0</v>
      </c>
      <c r="Z122" s="169">
        <v>0</v>
      </c>
      <c r="AA122" s="170">
        <f t="shared" si="8"/>
        <v>0</v>
      </c>
      <c r="AR122" s="22" t="s">
        <v>156</v>
      </c>
      <c r="AT122" s="22" t="s">
        <v>152</v>
      </c>
      <c r="AU122" s="22" t="s">
        <v>82</v>
      </c>
      <c r="AY122" s="22" t="s">
        <v>151</v>
      </c>
      <c r="BE122" s="109">
        <f t="shared" si="9"/>
        <v>0</v>
      </c>
      <c r="BF122" s="109">
        <f t="shared" si="10"/>
        <v>0</v>
      </c>
      <c r="BG122" s="109">
        <f t="shared" si="11"/>
        <v>0</v>
      </c>
      <c r="BH122" s="109">
        <f t="shared" si="12"/>
        <v>0</v>
      </c>
      <c r="BI122" s="109">
        <f t="shared" si="13"/>
        <v>0</v>
      </c>
      <c r="BJ122" s="22" t="s">
        <v>82</v>
      </c>
      <c r="BK122" s="109">
        <f t="shared" si="14"/>
        <v>0</v>
      </c>
      <c r="BL122" s="22" t="s">
        <v>156</v>
      </c>
      <c r="BM122" s="22" t="s">
        <v>928</v>
      </c>
    </row>
    <row r="123" spans="2:65" s="1" customFormat="1" ht="16.5" customHeight="1">
      <c r="B123" s="135"/>
      <c r="C123" s="164" t="s">
        <v>185</v>
      </c>
      <c r="D123" s="164" t="s">
        <v>152</v>
      </c>
      <c r="E123" s="165" t="s">
        <v>929</v>
      </c>
      <c r="F123" s="275" t="s">
        <v>930</v>
      </c>
      <c r="G123" s="275"/>
      <c r="H123" s="275"/>
      <c r="I123" s="275"/>
      <c r="J123" s="166" t="s">
        <v>507</v>
      </c>
      <c r="K123" s="167">
        <v>1</v>
      </c>
      <c r="L123" s="276">
        <v>0</v>
      </c>
      <c r="M123" s="276"/>
      <c r="N123" s="277">
        <f t="shared" si="5"/>
        <v>0</v>
      </c>
      <c r="O123" s="277"/>
      <c r="P123" s="277"/>
      <c r="Q123" s="277"/>
      <c r="R123" s="138"/>
      <c r="T123" s="168" t="s">
        <v>5</v>
      </c>
      <c r="U123" s="47" t="s">
        <v>39</v>
      </c>
      <c r="V123" s="39"/>
      <c r="W123" s="169">
        <f t="shared" si="6"/>
        <v>0</v>
      </c>
      <c r="X123" s="169">
        <v>0</v>
      </c>
      <c r="Y123" s="169">
        <f t="shared" si="7"/>
        <v>0</v>
      </c>
      <c r="Z123" s="169">
        <v>0</v>
      </c>
      <c r="AA123" s="170">
        <f t="shared" si="8"/>
        <v>0</v>
      </c>
      <c r="AR123" s="22" t="s">
        <v>156</v>
      </c>
      <c r="AT123" s="22" t="s">
        <v>152</v>
      </c>
      <c r="AU123" s="22" t="s">
        <v>82</v>
      </c>
      <c r="AY123" s="22" t="s">
        <v>151</v>
      </c>
      <c r="BE123" s="109">
        <f t="shared" si="9"/>
        <v>0</v>
      </c>
      <c r="BF123" s="109">
        <f t="shared" si="10"/>
        <v>0</v>
      </c>
      <c r="BG123" s="109">
        <f t="shared" si="11"/>
        <v>0</v>
      </c>
      <c r="BH123" s="109">
        <f t="shared" si="12"/>
        <v>0</v>
      </c>
      <c r="BI123" s="109">
        <f t="shared" si="13"/>
        <v>0</v>
      </c>
      <c r="BJ123" s="22" t="s">
        <v>82</v>
      </c>
      <c r="BK123" s="109">
        <f t="shared" si="14"/>
        <v>0</v>
      </c>
      <c r="BL123" s="22" t="s">
        <v>156</v>
      </c>
      <c r="BM123" s="22" t="s">
        <v>931</v>
      </c>
    </row>
    <row r="124" spans="2:65" s="1" customFormat="1" ht="16.5" customHeight="1">
      <c r="B124" s="135"/>
      <c r="C124" s="164" t="s">
        <v>189</v>
      </c>
      <c r="D124" s="164" t="s">
        <v>152</v>
      </c>
      <c r="E124" s="165" t="s">
        <v>932</v>
      </c>
      <c r="F124" s="275" t="s">
        <v>933</v>
      </c>
      <c r="G124" s="275"/>
      <c r="H124" s="275"/>
      <c r="I124" s="275"/>
      <c r="J124" s="166" t="s">
        <v>934</v>
      </c>
      <c r="K124" s="167">
        <v>1</v>
      </c>
      <c r="L124" s="276">
        <v>0</v>
      </c>
      <c r="M124" s="276"/>
      <c r="N124" s="277">
        <f t="shared" si="5"/>
        <v>0</v>
      </c>
      <c r="O124" s="277"/>
      <c r="P124" s="277"/>
      <c r="Q124" s="277"/>
      <c r="R124" s="138"/>
      <c r="T124" s="168" t="s">
        <v>5</v>
      </c>
      <c r="U124" s="47" t="s">
        <v>39</v>
      </c>
      <c r="V124" s="39"/>
      <c r="W124" s="169">
        <f t="shared" si="6"/>
        <v>0</v>
      </c>
      <c r="X124" s="169">
        <v>0</v>
      </c>
      <c r="Y124" s="169">
        <f t="shared" si="7"/>
        <v>0</v>
      </c>
      <c r="Z124" s="169">
        <v>0</v>
      </c>
      <c r="AA124" s="170">
        <f t="shared" si="8"/>
        <v>0</v>
      </c>
      <c r="AR124" s="22" t="s">
        <v>156</v>
      </c>
      <c r="AT124" s="22" t="s">
        <v>152</v>
      </c>
      <c r="AU124" s="22" t="s">
        <v>82</v>
      </c>
      <c r="AY124" s="22" t="s">
        <v>151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22" t="s">
        <v>82</v>
      </c>
      <c r="BK124" s="109">
        <f t="shared" si="14"/>
        <v>0</v>
      </c>
      <c r="BL124" s="22" t="s">
        <v>156</v>
      </c>
      <c r="BM124" s="22" t="s">
        <v>935</v>
      </c>
    </row>
    <row r="125" spans="2:65" s="1" customFormat="1" ht="16.5" customHeight="1">
      <c r="B125" s="135"/>
      <c r="C125" s="164" t="s">
        <v>199</v>
      </c>
      <c r="D125" s="164" t="s">
        <v>152</v>
      </c>
      <c r="E125" s="165" t="s">
        <v>936</v>
      </c>
      <c r="F125" s="275" t="s">
        <v>937</v>
      </c>
      <c r="G125" s="275"/>
      <c r="H125" s="275"/>
      <c r="I125" s="275"/>
      <c r="J125" s="166" t="s">
        <v>507</v>
      </c>
      <c r="K125" s="167">
        <v>1</v>
      </c>
      <c r="L125" s="276">
        <v>0</v>
      </c>
      <c r="M125" s="276"/>
      <c r="N125" s="277">
        <f t="shared" si="5"/>
        <v>0</v>
      </c>
      <c r="O125" s="277"/>
      <c r="P125" s="277"/>
      <c r="Q125" s="277"/>
      <c r="R125" s="138"/>
      <c r="T125" s="168" t="s">
        <v>5</v>
      </c>
      <c r="U125" s="47" t="s">
        <v>39</v>
      </c>
      <c r="V125" s="39"/>
      <c r="W125" s="169">
        <f t="shared" si="6"/>
        <v>0</v>
      </c>
      <c r="X125" s="169">
        <v>0</v>
      </c>
      <c r="Y125" s="169">
        <f t="shared" si="7"/>
        <v>0</v>
      </c>
      <c r="Z125" s="169">
        <v>0</v>
      </c>
      <c r="AA125" s="170">
        <f t="shared" si="8"/>
        <v>0</v>
      </c>
      <c r="AR125" s="22" t="s">
        <v>156</v>
      </c>
      <c r="AT125" s="22" t="s">
        <v>152</v>
      </c>
      <c r="AU125" s="22" t="s">
        <v>82</v>
      </c>
      <c r="AY125" s="22" t="s">
        <v>151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2" t="s">
        <v>82</v>
      </c>
      <c r="BK125" s="109">
        <f t="shared" si="14"/>
        <v>0</v>
      </c>
      <c r="BL125" s="22" t="s">
        <v>156</v>
      </c>
      <c r="BM125" s="22" t="s">
        <v>938</v>
      </c>
    </row>
    <row r="126" spans="2:65" s="1" customFormat="1" ht="25.5" customHeight="1">
      <c r="B126" s="135"/>
      <c r="C126" s="164" t="s">
        <v>203</v>
      </c>
      <c r="D126" s="164" t="s">
        <v>152</v>
      </c>
      <c r="E126" s="165" t="s">
        <v>939</v>
      </c>
      <c r="F126" s="275" t="s">
        <v>940</v>
      </c>
      <c r="G126" s="275"/>
      <c r="H126" s="275"/>
      <c r="I126" s="275"/>
      <c r="J126" s="166" t="s">
        <v>507</v>
      </c>
      <c r="K126" s="167">
        <v>1</v>
      </c>
      <c r="L126" s="276">
        <v>0</v>
      </c>
      <c r="M126" s="276"/>
      <c r="N126" s="277">
        <f t="shared" si="5"/>
        <v>0</v>
      </c>
      <c r="O126" s="277"/>
      <c r="P126" s="277"/>
      <c r="Q126" s="277"/>
      <c r="R126" s="138"/>
      <c r="T126" s="168" t="s">
        <v>5</v>
      </c>
      <c r="U126" s="47" t="s">
        <v>39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2" t="s">
        <v>156</v>
      </c>
      <c r="AT126" s="22" t="s">
        <v>152</v>
      </c>
      <c r="AU126" s="22" t="s">
        <v>82</v>
      </c>
      <c r="AY126" s="22" t="s">
        <v>151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2" t="s">
        <v>82</v>
      </c>
      <c r="BK126" s="109">
        <f t="shared" si="14"/>
        <v>0</v>
      </c>
      <c r="BL126" s="22" t="s">
        <v>156</v>
      </c>
      <c r="BM126" s="22" t="s">
        <v>941</v>
      </c>
    </row>
    <row r="127" spans="2:65" s="1" customFormat="1" ht="25.5" customHeight="1">
      <c r="B127" s="135"/>
      <c r="C127" s="164" t="s">
        <v>212</v>
      </c>
      <c r="D127" s="164" t="s">
        <v>152</v>
      </c>
      <c r="E127" s="165" t="s">
        <v>942</v>
      </c>
      <c r="F127" s="275" t="s">
        <v>943</v>
      </c>
      <c r="G127" s="275"/>
      <c r="H127" s="275"/>
      <c r="I127" s="275"/>
      <c r="J127" s="166" t="s">
        <v>507</v>
      </c>
      <c r="K127" s="167">
        <v>3</v>
      </c>
      <c r="L127" s="276">
        <v>0</v>
      </c>
      <c r="M127" s="276"/>
      <c r="N127" s="277">
        <f t="shared" si="5"/>
        <v>0</v>
      </c>
      <c r="O127" s="277"/>
      <c r="P127" s="277"/>
      <c r="Q127" s="277"/>
      <c r="R127" s="138"/>
      <c r="T127" s="168" t="s">
        <v>5</v>
      </c>
      <c r="U127" s="47" t="s">
        <v>39</v>
      </c>
      <c r="V127" s="39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2" t="s">
        <v>156</v>
      </c>
      <c r="AT127" s="22" t="s">
        <v>152</v>
      </c>
      <c r="AU127" s="22" t="s">
        <v>82</v>
      </c>
      <c r="AY127" s="22" t="s">
        <v>151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2" t="s">
        <v>82</v>
      </c>
      <c r="BK127" s="109">
        <f t="shared" si="14"/>
        <v>0</v>
      </c>
      <c r="BL127" s="22" t="s">
        <v>156</v>
      </c>
      <c r="BM127" s="22" t="s">
        <v>944</v>
      </c>
    </row>
    <row r="128" spans="2:65" s="1" customFormat="1" ht="16.5" customHeight="1">
      <c r="B128" s="135"/>
      <c r="C128" s="164" t="s">
        <v>216</v>
      </c>
      <c r="D128" s="164" t="s">
        <v>152</v>
      </c>
      <c r="E128" s="165" t="s">
        <v>945</v>
      </c>
      <c r="F128" s="275" t="s">
        <v>946</v>
      </c>
      <c r="G128" s="275"/>
      <c r="H128" s="275"/>
      <c r="I128" s="275"/>
      <c r="J128" s="166" t="s">
        <v>507</v>
      </c>
      <c r="K128" s="167">
        <v>1</v>
      </c>
      <c r="L128" s="276">
        <v>0</v>
      </c>
      <c r="M128" s="276"/>
      <c r="N128" s="277">
        <f t="shared" si="5"/>
        <v>0</v>
      </c>
      <c r="O128" s="277"/>
      <c r="P128" s="277"/>
      <c r="Q128" s="277"/>
      <c r="R128" s="138"/>
      <c r="T128" s="168" t="s">
        <v>5</v>
      </c>
      <c r="U128" s="47" t="s">
        <v>39</v>
      </c>
      <c r="V128" s="39"/>
      <c r="W128" s="169">
        <f t="shared" si="6"/>
        <v>0</v>
      </c>
      <c r="X128" s="169">
        <v>0</v>
      </c>
      <c r="Y128" s="169">
        <f t="shared" si="7"/>
        <v>0</v>
      </c>
      <c r="Z128" s="169">
        <v>0</v>
      </c>
      <c r="AA128" s="170">
        <f t="shared" si="8"/>
        <v>0</v>
      </c>
      <c r="AR128" s="22" t="s">
        <v>156</v>
      </c>
      <c r="AT128" s="22" t="s">
        <v>152</v>
      </c>
      <c r="AU128" s="22" t="s">
        <v>82</v>
      </c>
      <c r="AY128" s="22" t="s">
        <v>151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2" t="s">
        <v>82</v>
      </c>
      <c r="BK128" s="109">
        <f t="shared" si="14"/>
        <v>0</v>
      </c>
      <c r="BL128" s="22" t="s">
        <v>156</v>
      </c>
      <c r="BM128" s="22" t="s">
        <v>947</v>
      </c>
    </row>
    <row r="129" spans="2:65" s="1" customFormat="1" ht="16.5" customHeight="1">
      <c r="B129" s="135"/>
      <c r="C129" s="164" t="s">
        <v>221</v>
      </c>
      <c r="D129" s="164" t="s">
        <v>152</v>
      </c>
      <c r="E129" s="165" t="s">
        <v>948</v>
      </c>
      <c r="F129" s="275" t="s">
        <v>949</v>
      </c>
      <c r="G129" s="275"/>
      <c r="H129" s="275"/>
      <c r="I129" s="275"/>
      <c r="J129" s="166" t="s">
        <v>507</v>
      </c>
      <c r="K129" s="167">
        <v>1</v>
      </c>
      <c r="L129" s="276">
        <v>0</v>
      </c>
      <c r="M129" s="276"/>
      <c r="N129" s="277">
        <f t="shared" si="5"/>
        <v>0</v>
      </c>
      <c r="O129" s="277"/>
      <c r="P129" s="277"/>
      <c r="Q129" s="277"/>
      <c r="R129" s="138"/>
      <c r="T129" s="168" t="s">
        <v>5</v>
      </c>
      <c r="U129" s="47" t="s">
        <v>39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2" t="s">
        <v>156</v>
      </c>
      <c r="AT129" s="22" t="s">
        <v>152</v>
      </c>
      <c r="AU129" s="22" t="s">
        <v>82</v>
      </c>
      <c r="AY129" s="22" t="s">
        <v>151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2" t="s">
        <v>82</v>
      </c>
      <c r="BK129" s="109">
        <f t="shared" si="14"/>
        <v>0</v>
      </c>
      <c r="BL129" s="22" t="s">
        <v>156</v>
      </c>
      <c r="BM129" s="22" t="s">
        <v>950</v>
      </c>
    </row>
    <row r="130" spans="2:65" s="1" customFormat="1" ht="49.9" customHeight="1">
      <c r="B130" s="38"/>
      <c r="C130" s="39"/>
      <c r="D130" s="155" t="s">
        <v>588</v>
      </c>
      <c r="E130" s="39"/>
      <c r="F130" s="39"/>
      <c r="G130" s="39"/>
      <c r="H130" s="39"/>
      <c r="I130" s="39"/>
      <c r="J130" s="39"/>
      <c r="K130" s="39"/>
      <c r="L130" s="39"/>
      <c r="M130" s="39"/>
      <c r="N130" s="300">
        <f>BK130</f>
        <v>0</v>
      </c>
      <c r="O130" s="301"/>
      <c r="P130" s="301"/>
      <c r="Q130" s="301"/>
      <c r="R130" s="40"/>
      <c r="T130" s="206"/>
      <c r="U130" s="59"/>
      <c r="V130" s="59"/>
      <c r="W130" s="59"/>
      <c r="X130" s="59"/>
      <c r="Y130" s="59"/>
      <c r="Z130" s="59"/>
      <c r="AA130" s="61"/>
      <c r="AT130" s="22" t="s">
        <v>73</v>
      </c>
      <c r="AU130" s="22" t="s">
        <v>74</v>
      </c>
      <c r="AY130" s="22" t="s">
        <v>589</v>
      </c>
      <c r="BK130" s="109">
        <v>0</v>
      </c>
    </row>
    <row r="131" spans="2:65" s="1" customFormat="1" ht="6.95" customHeight="1"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4"/>
    </row>
  </sheetData>
  <mergeCells count="102">
    <mergeCell ref="F129:I129"/>
    <mergeCell ref="L129:M129"/>
    <mergeCell ref="N129:Q129"/>
    <mergeCell ref="N116:Q116"/>
    <mergeCell ref="N117:Q117"/>
    <mergeCell ref="N130:Q130"/>
    <mergeCell ref="H1:K1"/>
    <mergeCell ref="S2:AC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M113:Q113"/>
    <mergeCell ref="F115:I115"/>
    <mergeCell ref="L115:M115"/>
    <mergeCell ref="N115:Q115"/>
    <mergeCell ref="F118:I118"/>
    <mergeCell ref="L118:M118"/>
    <mergeCell ref="N118:Q118"/>
    <mergeCell ref="F119:I119"/>
    <mergeCell ref="L119:M119"/>
    <mergeCell ref="N119:Q119"/>
    <mergeCell ref="D96:H96"/>
    <mergeCell ref="N96:Q96"/>
    <mergeCell ref="N97:Q97"/>
    <mergeCell ref="L99:Q99"/>
    <mergeCell ref="C105:Q105"/>
    <mergeCell ref="F107:P107"/>
    <mergeCell ref="F108:P108"/>
    <mergeCell ref="M110:P110"/>
    <mergeCell ref="M112:Q112"/>
    <mergeCell ref="N89:Q89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tabSelected="1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2" t="s">
        <v>105</v>
      </c>
      <c r="I1" s="302"/>
      <c r="J1" s="302"/>
      <c r="K1" s="302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51" t="s">
        <v>8</v>
      </c>
      <c r="T2" s="252"/>
      <c r="U2" s="252"/>
      <c r="V2" s="252"/>
      <c r="W2" s="252"/>
      <c r="X2" s="252"/>
      <c r="Y2" s="252"/>
      <c r="Z2" s="252"/>
      <c r="AA2" s="252"/>
      <c r="AB2" s="252"/>
      <c r="AC2" s="252"/>
      <c r="AT2" s="22" t="s">
        <v>95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109</v>
      </c>
    </row>
    <row r="4" spans="1:66" ht="36.950000000000003" customHeight="1">
      <c r="B4" s="26"/>
      <c r="C4" s="210" t="s">
        <v>110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3" t="str">
        <f>'Rekapitulace stavby'!K6</f>
        <v>Areál jezu České Vrbné - odkanalizování provozního objektu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9"/>
      <c r="R6" s="27"/>
    </row>
    <row r="7" spans="1:66" s="1" customFormat="1" ht="32.85" customHeight="1">
      <c r="B7" s="38"/>
      <c r="C7" s="39"/>
      <c r="D7" s="32" t="s">
        <v>111</v>
      </c>
      <c r="E7" s="39"/>
      <c r="F7" s="216" t="s">
        <v>951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6"/>
      <c r="P9" s="257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26</v>
      </c>
      <c r="E11" s="39"/>
      <c r="F11" s="39"/>
      <c r="G11" s="39"/>
      <c r="H11" s="39"/>
      <c r="I11" s="39"/>
      <c r="J11" s="39"/>
      <c r="K11" s="39"/>
      <c r="L11" s="39"/>
      <c r="M11" s="33" t="s">
        <v>27</v>
      </c>
      <c r="N11" s="39"/>
      <c r="O11" s="214" t="str">
        <f>IF('Rekapitulace stavby'!AN10="","",'Rekapitulace stavby'!AN10)</f>
        <v/>
      </c>
      <c r="P11" s="214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4" t="str">
        <f>IF('Rekapitulace stavby'!AN11="","",'Rekapitulace stavby'!AN11)</f>
        <v/>
      </c>
      <c r="P12" s="214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27</v>
      </c>
      <c r="N14" s="39"/>
      <c r="O14" s="258" t="str">
        <f>IF('Rekapitulace stavby'!AN13="","",'Rekapitulace stavby'!AN13)</f>
        <v>Vyplň údaj</v>
      </c>
      <c r="P14" s="214"/>
      <c r="Q14" s="39"/>
      <c r="R14" s="40"/>
    </row>
    <row r="15" spans="1:66" s="1" customFormat="1" ht="18" customHeight="1">
      <c r="B15" s="38"/>
      <c r="C15" s="39"/>
      <c r="D15" s="39"/>
      <c r="E15" s="258" t="str">
        <f>IF('Rekapitulace stavby'!E14="","",'Rekapitulace stavby'!E14)</f>
        <v>Vyplň údaj</v>
      </c>
      <c r="F15" s="259"/>
      <c r="G15" s="259"/>
      <c r="H15" s="259"/>
      <c r="I15" s="259"/>
      <c r="J15" s="259"/>
      <c r="K15" s="259"/>
      <c r="L15" s="259"/>
      <c r="M15" s="33" t="s">
        <v>28</v>
      </c>
      <c r="N15" s="39"/>
      <c r="O15" s="258" t="str">
        <f>IF('Rekapitulace stavby'!AN14="","",'Rekapitulace stavby'!AN14)</f>
        <v>Vyplň údaj</v>
      </c>
      <c r="P15" s="214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27</v>
      </c>
      <c r="N17" s="39"/>
      <c r="O17" s="214" t="str">
        <f>IF('Rekapitulace stavby'!AN16="","",'Rekapitulace stavby'!AN16)</f>
        <v/>
      </c>
      <c r="P17" s="214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4" t="str">
        <f>IF('Rekapitulace stavby'!AN17="","",'Rekapitulace stavby'!AN17)</f>
        <v/>
      </c>
      <c r="P18" s="214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33</v>
      </c>
      <c r="E20" s="39"/>
      <c r="F20" s="39"/>
      <c r="G20" s="39"/>
      <c r="H20" s="39"/>
      <c r="I20" s="39"/>
      <c r="J20" s="39"/>
      <c r="K20" s="39"/>
      <c r="L20" s="39"/>
      <c r="M20" s="33" t="s">
        <v>27</v>
      </c>
      <c r="N20" s="39"/>
      <c r="O20" s="214" t="s">
        <v>5</v>
      </c>
      <c r="P20" s="214"/>
      <c r="Q20" s="39"/>
      <c r="R20" s="40"/>
    </row>
    <row r="21" spans="2:18" s="1" customFormat="1" ht="18" customHeight="1">
      <c r="B21" s="38"/>
      <c r="C21" s="39"/>
      <c r="D21" s="39"/>
      <c r="E21" s="31"/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4" t="s">
        <v>5</v>
      </c>
      <c r="P21" s="214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19" t="s">
        <v>5</v>
      </c>
      <c r="F24" s="219"/>
      <c r="G24" s="219"/>
      <c r="H24" s="219"/>
      <c r="I24" s="219"/>
      <c r="J24" s="219"/>
      <c r="K24" s="219"/>
      <c r="L24" s="219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113</v>
      </c>
      <c r="E27" s="39"/>
      <c r="F27" s="39"/>
      <c r="G27" s="39"/>
      <c r="H27" s="39"/>
      <c r="I27" s="39"/>
      <c r="J27" s="39"/>
      <c r="K27" s="39"/>
      <c r="L27" s="39"/>
      <c r="M27" s="220">
        <f>N88</f>
        <v>0</v>
      </c>
      <c r="N27" s="220"/>
      <c r="O27" s="220"/>
      <c r="P27" s="220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0">
        <f>N92</f>
        <v>0</v>
      </c>
      <c r="N28" s="220"/>
      <c r="O28" s="220"/>
      <c r="P28" s="220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37</v>
      </c>
      <c r="E30" s="39"/>
      <c r="F30" s="39"/>
      <c r="G30" s="39"/>
      <c r="H30" s="39"/>
      <c r="I30" s="39"/>
      <c r="J30" s="39"/>
      <c r="K30" s="39"/>
      <c r="L30" s="39"/>
      <c r="M30" s="260">
        <f>ROUND(M27+M28,2)</f>
        <v>0</v>
      </c>
      <c r="N30" s="255"/>
      <c r="O30" s="255"/>
      <c r="P30" s="25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38</v>
      </c>
      <c r="E32" s="45" t="s">
        <v>39</v>
      </c>
      <c r="F32" s="46">
        <v>0.21</v>
      </c>
      <c r="G32" s="121" t="s">
        <v>40</v>
      </c>
      <c r="H32" s="261">
        <f>(SUM(BE92:BE99)+SUM(BE117:BE123))</f>
        <v>0</v>
      </c>
      <c r="I32" s="255"/>
      <c r="J32" s="255"/>
      <c r="K32" s="39"/>
      <c r="L32" s="39"/>
      <c r="M32" s="261">
        <f>ROUND((SUM(BE92:BE99)+SUM(BE117:BE123)), 2)*F32</f>
        <v>0</v>
      </c>
      <c r="N32" s="255"/>
      <c r="O32" s="255"/>
      <c r="P32" s="255"/>
      <c r="Q32" s="39"/>
      <c r="R32" s="40"/>
    </row>
    <row r="33" spans="2:18" s="1" customFormat="1" ht="14.45" customHeight="1">
      <c r="B33" s="38"/>
      <c r="C33" s="39"/>
      <c r="D33" s="39"/>
      <c r="E33" s="45" t="s">
        <v>41</v>
      </c>
      <c r="F33" s="46">
        <v>0.15</v>
      </c>
      <c r="G33" s="121" t="s">
        <v>40</v>
      </c>
      <c r="H33" s="261">
        <f>(SUM(BF92:BF99)+SUM(BF117:BF123))</f>
        <v>0</v>
      </c>
      <c r="I33" s="255"/>
      <c r="J33" s="255"/>
      <c r="K33" s="39"/>
      <c r="L33" s="39"/>
      <c r="M33" s="261">
        <f>ROUND((SUM(BF92:BF99)+SUM(BF117:BF123)), 2)*F33</f>
        <v>0</v>
      </c>
      <c r="N33" s="255"/>
      <c r="O33" s="255"/>
      <c r="P33" s="25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42</v>
      </c>
      <c r="F34" s="46">
        <v>0.21</v>
      </c>
      <c r="G34" s="121" t="s">
        <v>40</v>
      </c>
      <c r="H34" s="261">
        <f>(SUM(BG92:BG99)+SUM(BG117:BG123))</f>
        <v>0</v>
      </c>
      <c r="I34" s="255"/>
      <c r="J34" s="255"/>
      <c r="K34" s="39"/>
      <c r="L34" s="39"/>
      <c r="M34" s="261">
        <v>0</v>
      </c>
      <c r="N34" s="255"/>
      <c r="O34" s="255"/>
      <c r="P34" s="25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43</v>
      </c>
      <c r="F35" s="46">
        <v>0.15</v>
      </c>
      <c r="G35" s="121" t="s">
        <v>40</v>
      </c>
      <c r="H35" s="261">
        <f>(SUM(BH92:BH99)+SUM(BH117:BH123))</f>
        <v>0</v>
      </c>
      <c r="I35" s="255"/>
      <c r="J35" s="255"/>
      <c r="K35" s="39"/>
      <c r="L35" s="39"/>
      <c r="M35" s="261">
        <v>0</v>
      </c>
      <c r="N35" s="255"/>
      <c r="O35" s="255"/>
      <c r="P35" s="25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44</v>
      </c>
      <c r="F36" s="46">
        <v>0</v>
      </c>
      <c r="G36" s="121" t="s">
        <v>40</v>
      </c>
      <c r="H36" s="261">
        <f>(SUM(BI92:BI99)+SUM(BI117:BI123))</f>
        <v>0</v>
      </c>
      <c r="I36" s="255"/>
      <c r="J36" s="255"/>
      <c r="K36" s="39"/>
      <c r="L36" s="39"/>
      <c r="M36" s="261">
        <v>0</v>
      </c>
      <c r="N36" s="255"/>
      <c r="O36" s="255"/>
      <c r="P36" s="25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45</v>
      </c>
      <c r="E38" s="78"/>
      <c r="F38" s="78"/>
      <c r="G38" s="123" t="s">
        <v>46</v>
      </c>
      <c r="H38" s="124" t="s">
        <v>47</v>
      </c>
      <c r="I38" s="78"/>
      <c r="J38" s="78"/>
      <c r="K38" s="78"/>
      <c r="L38" s="262">
        <f>SUM(M30:M36)</f>
        <v>0</v>
      </c>
      <c r="M38" s="262"/>
      <c r="N38" s="262"/>
      <c r="O38" s="262"/>
      <c r="P38" s="26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48</v>
      </c>
      <c r="E50" s="54"/>
      <c r="F50" s="54"/>
      <c r="G50" s="54"/>
      <c r="H50" s="55"/>
      <c r="I50" s="39"/>
      <c r="J50" s="53" t="s">
        <v>49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50</v>
      </c>
      <c r="E59" s="59"/>
      <c r="F59" s="59"/>
      <c r="G59" s="60" t="s">
        <v>51</v>
      </c>
      <c r="H59" s="61"/>
      <c r="I59" s="39"/>
      <c r="J59" s="58" t="s">
        <v>50</v>
      </c>
      <c r="K59" s="59"/>
      <c r="L59" s="59"/>
      <c r="M59" s="59"/>
      <c r="N59" s="60" t="s">
        <v>51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52</v>
      </c>
      <c r="E61" s="54"/>
      <c r="F61" s="54"/>
      <c r="G61" s="54"/>
      <c r="H61" s="55"/>
      <c r="I61" s="39"/>
      <c r="J61" s="53" t="s">
        <v>53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50</v>
      </c>
      <c r="E70" s="59"/>
      <c r="F70" s="59"/>
      <c r="G70" s="60" t="s">
        <v>51</v>
      </c>
      <c r="H70" s="61"/>
      <c r="I70" s="39"/>
      <c r="J70" s="58" t="s">
        <v>50</v>
      </c>
      <c r="K70" s="59"/>
      <c r="L70" s="59"/>
      <c r="M70" s="59"/>
      <c r="N70" s="60" t="s">
        <v>51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0" t="s">
        <v>114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3" t="str">
        <f>F6</f>
        <v>Areál jezu České Vrbné - odkanalizování provozního objektu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0" t="str">
        <f>F7</f>
        <v>3130e - Ostatní náklady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257" t="str">
        <f>IF(O9="","",O9)</f>
        <v/>
      </c>
      <c r="N81" s="257"/>
      <c r="O81" s="257"/>
      <c r="P81" s="257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>
      <c r="B83" s="38"/>
      <c r="C83" s="33" t="s">
        <v>26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31</v>
      </c>
      <c r="L83" s="39"/>
      <c r="M83" s="214" t="str">
        <f>E18</f>
        <v xml:space="preserve"> </v>
      </c>
      <c r="N83" s="214"/>
      <c r="O83" s="214"/>
      <c r="P83" s="214"/>
      <c r="Q83" s="214"/>
      <c r="R83" s="40"/>
    </row>
    <row r="84" spans="2:65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33</v>
      </c>
      <c r="L84" s="39"/>
      <c r="M84" s="214">
        <f>E21</f>
        <v>0</v>
      </c>
      <c r="N84" s="214"/>
      <c r="O84" s="214"/>
      <c r="P84" s="214"/>
      <c r="Q84" s="214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4" t="s">
        <v>115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116</v>
      </c>
      <c r="O86" s="265"/>
      <c r="P86" s="265"/>
      <c r="Q86" s="265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117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N117</f>
        <v>0</v>
      </c>
      <c r="O88" s="266"/>
      <c r="P88" s="266"/>
      <c r="Q88" s="266"/>
      <c r="R88" s="40"/>
      <c r="AU88" s="22" t="s">
        <v>118</v>
      </c>
    </row>
    <row r="89" spans="2:65" s="6" customFormat="1" ht="24.95" customHeight="1">
      <c r="B89" s="126"/>
      <c r="C89" s="127"/>
      <c r="D89" s="128" t="s">
        <v>952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7">
        <f>N118</f>
        <v>0</v>
      </c>
      <c r="O89" s="268"/>
      <c r="P89" s="268"/>
      <c r="Q89" s="268"/>
      <c r="R89" s="129"/>
    </row>
    <row r="90" spans="2:65" s="7" customFormat="1" ht="19.899999999999999" customHeight="1">
      <c r="B90" s="130"/>
      <c r="C90" s="131"/>
      <c r="D90" s="105" t="s">
        <v>953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5">
        <f>N119</f>
        <v>0</v>
      </c>
      <c r="O90" s="269"/>
      <c r="P90" s="269"/>
      <c r="Q90" s="269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128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66">
        <f>ROUND(N93+N94+N95+N96+N97+N98,2)</f>
        <v>0</v>
      </c>
      <c r="O92" s="270"/>
      <c r="P92" s="270"/>
      <c r="Q92" s="270"/>
      <c r="R92" s="40"/>
      <c r="T92" s="133"/>
      <c r="U92" s="134" t="s">
        <v>38</v>
      </c>
    </row>
    <row r="93" spans="2:65" s="1" customFormat="1" ht="18" customHeight="1">
      <c r="B93" s="135"/>
      <c r="C93" s="136"/>
      <c r="D93" s="246" t="s">
        <v>129</v>
      </c>
      <c r="E93" s="271"/>
      <c r="F93" s="271"/>
      <c r="G93" s="271"/>
      <c r="H93" s="271"/>
      <c r="I93" s="136"/>
      <c r="J93" s="136"/>
      <c r="K93" s="136"/>
      <c r="L93" s="136"/>
      <c r="M93" s="136"/>
      <c r="N93" s="244">
        <f>ROUND(N88*T93,2)</f>
        <v>0</v>
      </c>
      <c r="O93" s="272"/>
      <c r="P93" s="272"/>
      <c r="Q93" s="272"/>
      <c r="R93" s="138"/>
      <c r="S93" s="139"/>
      <c r="T93" s="140"/>
      <c r="U93" s="141" t="s">
        <v>39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2" t="s">
        <v>130</v>
      </c>
      <c r="AZ93" s="139"/>
      <c r="BA93" s="139"/>
      <c r="BB93" s="139"/>
      <c r="BC93" s="139"/>
      <c r="BD93" s="139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82</v>
      </c>
      <c r="BK93" s="139"/>
      <c r="BL93" s="139"/>
      <c r="BM93" s="139"/>
    </row>
    <row r="94" spans="2:65" s="1" customFormat="1" ht="18" customHeight="1">
      <c r="B94" s="135"/>
      <c r="C94" s="136"/>
      <c r="D94" s="246" t="s">
        <v>131</v>
      </c>
      <c r="E94" s="271"/>
      <c r="F94" s="271"/>
      <c r="G94" s="271"/>
      <c r="H94" s="271"/>
      <c r="I94" s="136"/>
      <c r="J94" s="136"/>
      <c r="K94" s="136"/>
      <c r="L94" s="136"/>
      <c r="M94" s="136"/>
      <c r="N94" s="244">
        <f>ROUND(N88*T94,2)</f>
        <v>0</v>
      </c>
      <c r="O94" s="272"/>
      <c r="P94" s="272"/>
      <c r="Q94" s="272"/>
      <c r="R94" s="138"/>
      <c r="S94" s="139"/>
      <c r="T94" s="140"/>
      <c r="U94" s="141" t="s">
        <v>39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130</v>
      </c>
      <c r="AZ94" s="139"/>
      <c r="BA94" s="139"/>
      <c r="BB94" s="139"/>
      <c r="BC94" s="139"/>
      <c r="BD94" s="139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82</v>
      </c>
      <c r="BK94" s="139"/>
      <c r="BL94" s="139"/>
      <c r="BM94" s="139"/>
    </row>
    <row r="95" spans="2:65" s="1" customFormat="1" ht="18" customHeight="1">
      <c r="B95" s="135"/>
      <c r="C95" s="136"/>
      <c r="D95" s="246" t="s">
        <v>132</v>
      </c>
      <c r="E95" s="271"/>
      <c r="F95" s="271"/>
      <c r="G95" s="271"/>
      <c r="H95" s="271"/>
      <c r="I95" s="136"/>
      <c r="J95" s="136"/>
      <c r="K95" s="136"/>
      <c r="L95" s="136"/>
      <c r="M95" s="136"/>
      <c r="N95" s="244">
        <f>ROUND(N88*T95,2)</f>
        <v>0</v>
      </c>
      <c r="O95" s="272"/>
      <c r="P95" s="272"/>
      <c r="Q95" s="272"/>
      <c r="R95" s="138"/>
      <c r="S95" s="139"/>
      <c r="T95" s="140"/>
      <c r="U95" s="141" t="s">
        <v>39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130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82</v>
      </c>
      <c r="BK95" s="139"/>
      <c r="BL95" s="139"/>
      <c r="BM95" s="139"/>
    </row>
    <row r="96" spans="2:65" s="1" customFormat="1" ht="18" customHeight="1">
      <c r="B96" s="135"/>
      <c r="C96" s="136"/>
      <c r="D96" s="246" t="s">
        <v>133</v>
      </c>
      <c r="E96" s="271"/>
      <c r="F96" s="271"/>
      <c r="G96" s="271"/>
      <c r="H96" s="271"/>
      <c r="I96" s="136"/>
      <c r="J96" s="136"/>
      <c r="K96" s="136"/>
      <c r="L96" s="136"/>
      <c r="M96" s="136"/>
      <c r="N96" s="244">
        <f>ROUND(N88*T96,2)</f>
        <v>0</v>
      </c>
      <c r="O96" s="272"/>
      <c r="P96" s="272"/>
      <c r="Q96" s="272"/>
      <c r="R96" s="138"/>
      <c r="S96" s="139"/>
      <c r="T96" s="140"/>
      <c r="U96" s="141" t="s">
        <v>39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130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82</v>
      </c>
      <c r="BK96" s="139"/>
      <c r="BL96" s="139"/>
      <c r="BM96" s="139"/>
    </row>
    <row r="97" spans="2:65" s="1" customFormat="1" ht="18" customHeight="1">
      <c r="B97" s="135"/>
      <c r="C97" s="136"/>
      <c r="D97" s="246" t="s">
        <v>134</v>
      </c>
      <c r="E97" s="271"/>
      <c r="F97" s="271"/>
      <c r="G97" s="271"/>
      <c r="H97" s="271"/>
      <c r="I97" s="136"/>
      <c r="J97" s="136"/>
      <c r="K97" s="136"/>
      <c r="L97" s="136"/>
      <c r="M97" s="136"/>
      <c r="N97" s="244">
        <f>ROUND(N88*T97,2)</f>
        <v>0</v>
      </c>
      <c r="O97" s="272"/>
      <c r="P97" s="272"/>
      <c r="Q97" s="272"/>
      <c r="R97" s="138"/>
      <c r="S97" s="139"/>
      <c r="T97" s="140"/>
      <c r="U97" s="141" t="s">
        <v>39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130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82</v>
      </c>
      <c r="BK97" s="139"/>
      <c r="BL97" s="139"/>
      <c r="BM97" s="139"/>
    </row>
    <row r="98" spans="2:65" s="1" customFormat="1" ht="18" customHeight="1">
      <c r="B98" s="135"/>
      <c r="C98" s="136"/>
      <c r="D98" s="137" t="s">
        <v>135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4">
        <f>ROUND(N88*T98,2)</f>
        <v>0</v>
      </c>
      <c r="O98" s="272"/>
      <c r="P98" s="272"/>
      <c r="Q98" s="272"/>
      <c r="R98" s="138"/>
      <c r="S98" s="139"/>
      <c r="T98" s="144"/>
      <c r="U98" s="145" t="s">
        <v>39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136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82</v>
      </c>
      <c r="BK98" s="139"/>
      <c r="BL98" s="139"/>
      <c r="BM98" s="139"/>
    </row>
    <row r="99" spans="2:65" s="1" customFormat="1" ht="13.5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103</v>
      </c>
      <c r="D100" s="117"/>
      <c r="E100" s="117"/>
      <c r="F100" s="117"/>
      <c r="G100" s="117"/>
      <c r="H100" s="117"/>
      <c r="I100" s="117"/>
      <c r="J100" s="117"/>
      <c r="K100" s="117"/>
      <c r="L100" s="250">
        <f>ROUND(SUM(N88+N92),2)</f>
        <v>0</v>
      </c>
      <c r="M100" s="250"/>
      <c r="N100" s="250"/>
      <c r="O100" s="250"/>
      <c r="P100" s="250"/>
      <c r="Q100" s="250"/>
      <c r="R100" s="40"/>
    </row>
    <row r="101" spans="2:65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5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50000000000003" customHeight="1">
      <c r="B106" s="38"/>
      <c r="C106" s="210" t="s">
        <v>137</v>
      </c>
      <c r="D106" s="255"/>
      <c r="E106" s="255"/>
      <c r="F106" s="255"/>
      <c r="G106" s="255"/>
      <c r="H106" s="255"/>
      <c r="I106" s="255"/>
      <c r="J106" s="255"/>
      <c r="K106" s="255"/>
      <c r="L106" s="255"/>
      <c r="M106" s="255"/>
      <c r="N106" s="255"/>
      <c r="O106" s="255"/>
      <c r="P106" s="255"/>
      <c r="Q106" s="255"/>
      <c r="R106" s="40"/>
    </row>
    <row r="107" spans="2:65" s="1" customFormat="1" ht="6.95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19</v>
      </c>
      <c r="D108" s="39"/>
      <c r="E108" s="39"/>
      <c r="F108" s="253" t="str">
        <f>F6</f>
        <v>Areál jezu České Vrbné - odkanalizování provozního objektu</v>
      </c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39"/>
      <c r="R108" s="40"/>
    </row>
    <row r="109" spans="2:65" s="1" customFormat="1" ht="36.950000000000003" customHeight="1">
      <c r="B109" s="38"/>
      <c r="C109" s="72" t="s">
        <v>111</v>
      </c>
      <c r="D109" s="39"/>
      <c r="E109" s="39"/>
      <c r="F109" s="230" t="str">
        <f>F7</f>
        <v>3130e - Ostatní náklady</v>
      </c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39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23</v>
      </c>
      <c r="D111" s="39"/>
      <c r="E111" s="39"/>
      <c r="F111" s="31" t="str">
        <f>F9</f>
        <v xml:space="preserve"> </v>
      </c>
      <c r="G111" s="39"/>
      <c r="H111" s="39"/>
      <c r="I111" s="39"/>
      <c r="J111" s="39"/>
      <c r="K111" s="33" t="s">
        <v>25</v>
      </c>
      <c r="L111" s="39"/>
      <c r="M111" s="257" t="str">
        <f>IF(O9="","",O9)</f>
        <v/>
      </c>
      <c r="N111" s="257"/>
      <c r="O111" s="257"/>
      <c r="P111" s="257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>
      <c r="B113" s="38"/>
      <c r="C113" s="33" t="s">
        <v>26</v>
      </c>
      <c r="D113" s="39"/>
      <c r="E113" s="39"/>
      <c r="F113" s="31" t="str">
        <f>E12</f>
        <v xml:space="preserve"> </v>
      </c>
      <c r="G113" s="39"/>
      <c r="H113" s="39"/>
      <c r="I113" s="39"/>
      <c r="J113" s="39"/>
      <c r="K113" s="33" t="s">
        <v>31</v>
      </c>
      <c r="L113" s="39"/>
      <c r="M113" s="214" t="str">
        <f>E18</f>
        <v xml:space="preserve"> </v>
      </c>
      <c r="N113" s="214"/>
      <c r="O113" s="214"/>
      <c r="P113" s="214"/>
      <c r="Q113" s="214"/>
      <c r="R113" s="40"/>
    </row>
    <row r="114" spans="2:65" s="1" customFormat="1" ht="14.45" customHeight="1">
      <c r="B114" s="38"/>
      <c r="C114" s="33" t="s">
        <v>29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33</v>
      </c>
      <c r="L114" s="39"/>
      <c r="M114" s="214">
        <f>E21</f>
        <v>0</v>
      </c>
      <c r="N114" s="214"/>
      <c r="O114" s="214"/>
      <c r="P114" s="214"/>
      <c r="Q114" s="214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138</v>
      </c>
      <c r="D116" s="148" t="s">
        <v>139</v>
      </c>
      <c r="E116" s="148" t="s">
        <v>56</v>
      </c>
      <c r="F116" s="273" t="s">
        <v>140</v>
      </c>
      <c r="G116" s="273"/>
      <c r="H116" s="273"/>
      <c r="I116" s="273"/>
      <c r="J116" s="148" t="s">
        <v>141</v>
      </c>
      <c r="K116" s="148" t="s">
        <v>142</v>
      </c>
      <c r="L116" s="273" t="s">
        <v>143</v>
      </c>
      <c r="M116" s="273"/>
      <c r="N116" s="273" t="s">
        <v>116</v>
      </c>
      <c r="O116" s="273"/>
      <c r="P116" s="273"/>
      <c r="Q116" s="274"/>
      <c r="R116" s="149"/>
      <c r="T116" s="79" t="s">
        <v>144</v>
      </c>
      <c r="U116" s="80" t="s">
        <v>38</v>
      </c>
      <c r="V116" s="80" t="s">
        <v>145</v>
      </c>
      <c r="W116" s="80" t="s">
        <v>146</v>
      </c>
      <c r="X116" s="80" t="s">
        <v>147</v>
      </c>
      <c r="Y116" s="80" t="s">
        <v>148</v>
      </c>
      <c r="Z116" s="80" t="s">
        <v>149</v>
      </c>
      <c r="AA116" s="81" t="s">
        <v>150</v>
      </c>
    </row>
    <row r="117" spans="2:65" s="1" customFormat="1" ht="29.25" customHeight="1">
      <c r="B117" s="38"/>
      <c r="C117" s="83" t="s">
        <v>113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93">
        <f>BK117</f>
        <v>0</v>
      </c>
      <c r="O117" s="294"/>
      <c r="P117" s="294"/>
      <c r="Q117" s="294"/>
      <c r="R117" s="40"/>
      <c r="T117" s="82"/>
      <c r="U117" s="54"/>
      <c r="V117" s="54"/>
      <c r="W117" s="150">
        <f>W118+W124</f>
        <v>0</v>
      </c>
      <c r="X117" s="54"/>
      <c r="Y117" s="150">
        <f>Y118+Y124</f>
        <v>0</v>
      </c>
      <c r="Z117" s="54"/>
      <c r="AA117" s="151">
        <f>AA118+AA124</f>
        <v>0</v>
      </c>
      <c r="AT117" s="22" t="s">
        <v>73</v>
      </c>
      <c r="AU117" s="22" t="s">
        <v>118</v>
      </c>
      <c r="BK117" s="152">
        <f>BK118+BK124</f>
        <v>0</v>
      </c>
    </row>
    <row r="118" spans="2:65" s="9" customFormat="1" ht="37.35" customHeight="1">
      <c r="B118" s="153"/>
      <c r="C118" s="154"/>
      <c r="D118" s="155" t="s">
        <v>952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95">
        <f>BK118</f>
        <v>0</v>
      </c>
      <c r="O118" s="267"/>
      <c r="P118" s="267"/>
      <c r="Q118" s="267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82</v>
      </c>
      <c r="AT118" s="161" t="s">
        <v>73</v>
      </c>
      <c r="AU118" s="161" t="s">
        <v>74</v>
      </c>
      <c r="AY118" s="160" t="s">
        <v>151</v>
      </c>
      <c r="BK118" s="162">
        <f>BK119</f>
        <v>0</v>
      </c>
    </row>
    <row r="119" spans="2:65" s="9" customFormat="1" ht="19.899999999999999" customHeight="1">
      <c r="B119" s="153"/>
      <c r="C119" s="154"/>
      <c r="D119" s="163" t="s">
        <v>953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96">
        <f>BK119</f>
        <v>0</v>
      </c>
      <c r="O119" s="297"/>
      <c r="P119" s="297"/>
      <c r="Q119" s="297"/>
      <c r="R119" s="156"/>
      <c r="T119" s="157"/>
      <c r="U119" s="154"/>
      <c r="V119" s="154"/>
      <c r="W119" s="158">
        <f>SUM(W120:W123)</f>
        <v>0</v>
      </c>
      <c r="X119" s="154"/>
      <c r="Y119" s="158">
        <f>SUM(Y120:Y123)</f>
        <v>0</v>
      </c>
      <c r="Z119" s="154"/>
      <c r="AA119" s="159">
        <f>SUM(AA120:AA123)</f>
        <v>0</v>
      </c>
      <c r="AR119" s="160" t="s">
        <v>82</v>
      </c>
      <c r="AT119" s="161" t="s">
        <v>73</v>
      </c>
      <c r="AU119" s="161" t="s">
        <v>82</v>
      </c>
      <c r="AY119" s="160" t="s">
        <v>151</v>
      </c>
      <c r="BK119" s="162">
        <f>SUM(BK120:BK123)</f>
        <v>0</v>
      </c>
    </row>
    <row r="120" spans="2:65" s="1" customFormat="1" ht="16.5" customHeight="1">
      <c r="B120" s="135"/>
      <c r="C120" s="164" t="s">
        <v>82</v>
      </c>
      <c r="D120" s="164" t="s">
        <v>152</v>
      </c>
      <c r="E120" s="165" t="s">
        <v>915</v>
      </c>
      <c r="F120" s="275" t="s">
        <v>954</v>
      </c>
      <c r="G120" s="275"/>
      <c r="H120" s="275"/>
      <c r="I120" s="275"/>
      <c r="J120" s="166" t="s">
        <v>507</v>
      </c>
      <c r="K120" s="167">
        <v>1</v>
      </c>
      <c r="L120" s="276">
        <v>0</v>
      </c>
      <c r="M120" s="276"/>
      <c r="N120" s="277">
        <f>ROUND(L120*K120,2)</f>
        <v>0</v>
      </c>
      <c r="O120" s="277"/>
      <c r="P120" s="277"/>
      <c r="Q120" s="277"/>
      <c r="R120" s="138"/>
      <c r="T120" s="168" t="s">
        <v>5</v>
      </c>
      <c r="U120" s="47" t="s">
        <v>39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2" t="s">
        <v>156</v>
      </c>
      <c r="AT120" s="22" t="s">
        <v>152</v>
      </c>
      <c r="AU120" s="22" t="s">
        <v>109</v>
      </c>
      <c r="AY120" s="22" t="s">
        <v>151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2" t="s">
        <v>82</v>
      </c>
      <c r="BK120" s="109">
        <f>ROUND(L120*K120,2)</f>
        <v>0</v>
      </c>
      <c r="BL120" s="22" t="s">
        <v>156</v>
      </c>
      <c r="BM120" s="22" t="s">
        <v>955</v>
      </c>
    </row>
    <row r="121" spans="2:65" s="1" customFormat="1" ht="16.5" customHeight="1">
      <c r="B121" s="135"/>
      <c r="C121" s="164" t="s">
        <v>109</v>
      </c>
      <c r="D121" s="164" t="s">
        <v>152</v>
      </c>
      <c r="E121" s="165" t="s">
        <v>917</v>
      </c>
      <c r="F121" s="275" t="s">
        <v>956</v>
      </c>
      <c r="G121" s="275"/>
      <c r="H121" s="275"/>
      <c r="I121" s="275"/>
      <c r="J121" s="166" t="s">
        <v>507</v>
      </c>
      <c r="K121" s="167">
        <v>1</v>
      </c>
      <c r="L121" s="276">
        <v>0</v>
      </c>
      <c r="M121" s="276"/>
      <c r="N121" s="277">
        <f>ROUND(L121*K121,2)</f>
        <v>0</v>
      </c>
      <c r="O121" s="277"/>
      <c r="P121" s="277"/>
      <c r="Q121" s="277"/>
      <c r="R121" s="138"/>
      <c r="T121" s="168" t="s">
        <v>5</v>
      </c>
      <c r="U121" s="47" t="s">
        <v>39</v>
      </c>
      <c r="V121" s="39"/>
      <c r="W121" s="169">
        <f>V121*K121</f>
        <v>0</v>
      </c>
      <c r="X121" s="169">
        <v>0</v>
      </c>
      <c r="Y121" s="169">
        <f>X121*K121</f>
        <v>0</v>
      </c>
      <c r="Z121" s="169">
        <v>0</v>
      </c>
      <c r="AA121" s="170">
        <f>Z121*K121</f>
        <v>0</v>
      </c>
      <c r="AR121" s="22" t="s">
        <v>156</v>
      </c>
      <c r="AT121" s="22" t="s">
        <v>152</v>
      </c>
      <c r="AU121" s="22" t="s">
        <v>109</v>
      </c>
      <c r="AY121" s="22" t="s">
        <v>151</v>
      </c>
      <c r="BE121" s="109">
        <f>IF(U121="základní",N121,0)</f>
        <v>0</v>
      </c>
      <c r="BF121" s="109">
        <f>IF(U121="snížená",N121,0)</f>
        <v>0</v>
      </c>
      <c r="BG121" s="109">
        <f>IF(U121="zákl. přenesená",N121,0)</f>
        <v>0</v>
      </c>
      <c r="BH121" s="109">
        <f>IF(U121="sníž. přenesená",N121,0)</f>
        <v>0</v>
      </c>
      <c r="BI121" s="109">
        <f>IF(U121="nulová",N121,0)</f>
        <v>0</v>
      </c>
      <c r="BJ121" s="22" t="s">
        <v>82</v>
      </c>
      <c r="BK121" s="109">
        <f>ROUND(L121*K121,2)</f>
        <v>0</v>
      </c>
      <c r="BL121" s="22" t="s">
        <v>156</v>
      </c>
      <c r="BM121" s="22" t="s">
        <v>957</v>
      </c>
    </row>
    <row r="122" spans="2:65" s="1" customFormat="1" ht="16.5" customHeight="1">
      <c r="B122" s="135"/>
      <c r="C122" s="164" t="s">
        <v>167</v>
      </c>
      <c r="D122" s="164" t="s">
        <v>152</v>
      </c>
      <c r="E122" s="165" t="s">
        <v>920</v>
      </c>
      <c r="F122" s="275" t="s">
        <v>958</v>
      </c>
      <c r="G122" s="275"/>
      <c r="H122" s="275"/>
      <c r="I122" s="275"/>
      <c r="J122" s="166" t="s">
        <v>507</v>
      </c>
      <c r="K122" s="167">
        <v>1</v>
      </c>
      <c r="L122" s="276">
        <v>0</v>
      </c>
      <c r="M122" s="276"/>
      <c r="N122" s="277">
        <f>ROUND(L122*K122,2)</f>
        <v>0</v>
      </c>
      <c r="O122" s="277"/>
      <c r="P122" s="277"/>
      <c r="Q122" s="277"/>
      <c r="R122" s="138"/>
      <c r="T122" s="168" t="s">
        <v>5</v>
      </c>
      <c r="U122" s="47" t="s">
        <v>39</v>
      </c>
      <c r="V122" s="39"/>
      <c r="W122" s="169">
        <f>V122*K122</f>
        <v>0</v>
      </c>
      <c r="X122" s="169">
        <v>0</v>
      </c>
      <c r="Y122" s="169">
        <f>X122*K122</f>
        <v>0</v>
      </c>
      <c r="Z122" s="169">
        <v>0</v>
      </c>
      <c r="AA122" s="170">
        <f>Z122*K122</f>
        <v>0</v>
      </c>
      <c r="AR122" s="22" t="s">
        <v>156</v>
      </c>
      <c r="AT122" s="22" t="s">
        <v>152</v>
      </c>
      <c r="AU122" s="22" t="s">
        <v>109</v>
      </c>
      <c r="AY122" s="22" t="s">
        <v>151</v>
      </c>
      <c r="BE122" s="109">
        <f>IF(U122="základní",N122,0)</f>
        <v>0</v>
      </c>
      <c r="BF122" s="109">
        <f>IF(U122="snížená",N122,0)</f>
        <v>0</v>
      </c>
      <c r="BG122" s="109">
        <f>IF(U122="zákl. přenesená",N122,0)</f>
        <v>0</v>
      </c>
      <c r="BH122" s="109">
        <f>IF(U122="sníž. přenesená",N122,0)</f>
        <v>0</v>
      </c>
      <c r="BI122" s="109">
        <f>IF(U122="nulová",N122,0)</f>
        <v>0</v>
      </c>
      <c r="BJ122" s="22" t="s">
        <v>82</v>
      </c>
      <c r="BK122" s="109">
        <f>ROUND(L122*K122,2)</f>
        <v>0</v>
      </c>
      <c r="BL122" s="22" t="s">
        <v>156</v>
      </c>
      <c r="BM122" s="22" t="s">
        <v>959</v>
      </c>
    </row>
    <row r="123" spans="2:65" s="1" customFormat="1" ht="16.5" customHeight="1">
      <c r="B123" s="135"/>
      <c r="C123" s="164" t="s">
        <v>156</v>
      </c>
      <c r="D123" s="164" t="s">
        <v>152</v>
      </c>
      <c r="E123" s="165" t="s">
        <v>923</v>
      </c>
      <c r="F123" s="275" t="s">
        <v>960</v>
      </c>
      <c r="G123" s="275"/>
      <c r="H123" s="275"/>
      <c r="I123" s="275"/>
      <c r="J123" s="166" t="s">
        <v>507</v>
      </c>
      <c r="K123" s="167">
        <v>1</v>
      </c>
      <c r="L123" s="276">
        <v>0</v>
      </c>
      <c r="M123" s="276"/>
      <c r="N123" s="277">
        <f>ROUND(L123*K123,2)</f>
        <v>0</v>
      </c>
      <c r="O123" s="277"/>
      <c r="P123" s="277"/>
      <c r="Q123" s="277"/>
      <c r="R123" s="138"/>
      <c r="T123" s="168" t="s">
        <v>5</v>
      </c>
      <c r="U123" s="47" t="s">
        <v>39</v>
      </c>
      <c r="V123" s="39"/>
      <c r="W123" s="169">
        <f>V123*K123</f>
        <v>0</v>
      </c>
      <c r="X123" s="169">
        <v>0</v>
      </c>
      <c r="Y123" s="169">
        <f>X123*K123</f>
        <v>0</v>
      </c>
      <c r="Z123" s="169">
        <v>0</v>
      </c>
      <c r="AA123" s="170">
        <f>Z123*K123</f>
        <v>0</v>
      </c>
      <c r="AR123" s="22" t="s">
        <v>156</v>
      </c>
      <c r="AT123" s="22" t="s">
        <v>152</v>
      </c>
      <c r="AU123" s="22" t="s">
        <v>109</v>
      </c>
      <c r="AY123" s="22" t="s">
        <v>151</v>
      </c>
      <c r="BE123" s="109">
        <f>IF(U123="základní",N123,0)</f>
        <v>0</v>
      </c>
      <c r="BF123" s="109">
        <f>IF(U123="snížená",N123,0)</f>
        <v>0</v>
      </c>
      <c r="BG123" s="109">
        <f>IF(U123="zákl. přenesená",N123,0)</f>
        <v>0</v>
      </c>
      <c r="BH123" s="109">
        <f>IF(U123="sníž. přenesená",N123,0)</f>
        <v>0</v>
      </c>
      <c r="BI123" s="109">
        <f>IF(U123="nulová",N123,0)</f>
        <v>0</v>
      </c>
      <c r="BJ123" s="22" t="s">
        <v>82</v>
      </c>
      <c r="BK123" s="109">
        <f>ROUND(L123*K123,2)</f>
        <v>0</v>
      </c>
      <c r="BL123" s="22" t="s">
        <v>156</v>
      </c>
      <c r="BM123" s="22" t="s">
        <v>961</v>
      </c>
    </row>
    <row r="124" spans="2:65" s="1" customFormat="1" ht="49.9" customHeight="1">
      <c r="B124" s="38"/>
      <c r="C124" s="39"/>
      <c r="D124" s="155" t="s">
        <v>588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00">
        <f>BK124</f>
        <v>0</v>
      </c>
      <c r="O124" s="301"/>
      <c r="P124" s="301"/>
      <c r="Q124" s="301"/>
      <c r="R124" s="40"/>
      <c r="T124" s="206"/>
      <c r="U124" s="59"/>
      <c r="V124" s="59"/>
      <c r="W124" s="59"/>
      <c r="X124" s="59"/>
      <c r="Y124" s="59"/>
      <c r="Z124" s="59"/>
      <c r="AA124" s="61"/>
      <c r="AT124" s="22" t="s">
        <v>73</v>
      </c>
      <c r="AU124" s="22" t="s">
        <v>74</v>
      </c>
      <c r="AY124" s="22" t="s">
        <v>589</v>
      </c>
      <c r="BK124" s="109">
        <v>0</v>
      </c>
    </row>
    <row r="125" spans="2:65" s="1" customFormat="1" ht="6.95" customHeight="1"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4"/>
    </row>
  </sheetData>
  <mergeCells count="80">
    <mergeCell ref="N124:Q124"/>
    <mergeCell ref="H1:K1"/>
    <mergeCell ref="S2:AC2"/>
    <mergeCell ref="F123:I123"/>
    <mergeCell ref="L123:M123"/>
    <mergeCell ref="N123:Q123"/>
    <mergeCell ref="N117:Q117"/>
    <mergeCell ref="N118:Q118"/>
    <mergeCell ref="N119:Q119"/>
    <mergeCell ref="F121:I121"/>
    <mergeCell ref="L121:M121"/>
    <mergeCell ref="N121:Q121"/>
    <mergeCell ref="F122:I122"/>
    <mergeCell ref="L122:M122"/>
    <mergeCell ref="N122:Q122"/>
    <mergeCell ref="F116:I116"/>
    <mergeCell ref="L116:M116"/>
    <mergeCell ref="N116:Q116"/>
    <mergeCell ref="F120:I120"/>
    <mergeCell ref="L120:M120"/>
    <mergeCell ref="N120:Q120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3130a - IO 01  Kanalizace</vt:lpstr>
      <vt:lpstr>3130b - IO 02  Čerpací st...</vt:lpstr>
      <vt:lpstr>3130c - IO 03  Přípojka NN</vt:lpstr>
      <vt:lpstr>3130d - Vedlejší náklady</vt:lpstr>
      <vt:lpstr>3130e - Ostatní náklady</vt:lpstr>
      <vt:lpstr>'3130a - IO 01  Kanalizace'!Názvy_tisku</vt:lpstr>
      <vt:lpstr>'3130b - IO 02  Čerpací st...'!Názvy_tisku</vt:lpstr>
      <vt:lpstr>'3130c - IO 03  Přípojka NN'!Názvy_tisku</vt:lpstr>
      <vt:lpstr>'3130d - Vedlejší náklady'!Názvy_tisku</vt:lpstr>
      <vt:lpstr>'3130e - Ostatní náklady'!Názvy_tisku</vt:lpstr>
      <vt:lpstr>'Rekapitulace stavby'!Názvy_tisku</vt:lpstr>
      <vt:lpstr>'3130a - IO 01  Kanalizace'!Oblast_tisku</vt:lpstr>
      <vt:lpstr>'3130b - IO 02  Čerpací st...'!Oblast_tisku</vt:lpstr>
      <vt:lpstr>'3130c - IO 03  Přípojka NN'!Oblast_tisku</vt:lpstr>
      <vt:lpstr>'3130d - Vedlejší náklady'!Oblast_tisku</vt:lpstr>
      <vt:lpstr>'3130e - Ostatní náklady'!Oblast_tisku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2018-04-13T12:00:47Z</dcterms:created>
  <dcterms:modified xsi:type="dcterms:W3CDTF">2018-04-13T12:01:58Z</dcterms:modified>
</cp:coreProperties>
</file>